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2900\Sekcia\B821\Vypočet TV\2022\"/>
    </mc:Choice>
  </mc:AlternateContent>
  <bookViews>
    <workbookView xWindow="0" yWindow="0" windowWidth="28800" windowHeight="12300"/>
  </bookViews>
  <sheets>
    <sheet name="tabulka" sheetId="1" r:id="rId1"/>
    <sheet name="Hárok1" sheetId="2" state="hidden" r:id="rId2"/>
  </sheets>
  <definedNames>
    <definedName name="_xlnm.Print_Area" localSheetId="0">tabulka!$A$1:$V$45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4" i="2"/>
  <c r="Q19" i="1" l="1"/>
  <c r="P24" i="1"/>
  <c r="T18" i="1"/>
  <c r="T20" i="1"/>
  <c r="A6" i="2"/>
  <c r="R32" i="1"/>
  <c r="O32" i="1"/>
  <c r="M32" i="1"/>
  <c r="I32" i="1"/>
  <c r="G32" i="1"/>
  <c r="E32" i="1"/>
  <c r="S25" i="1"/>
  <c r="P25" i="1"/>
  <c r="N25" i="1"/>
  <c r="L25" i="1"/>
  <c r="K25" i="1"/>
  <c r="J25" i="1"/>
  <c r="H25" i="1"/>
  <c r="F25" i="1"/>
  <c r="Q20" i="1"/>
  <c r="N20" i="1"/>
  <c r="L20" i="1"/>
  <c r="K20" i="1"/>
  <c r="J20" i="1"/>
  <c r="H20" i="1"/>
  <c r="F20" i="1"/>
  <c r="K24" i="1"/>
  <c r="J24" i="1"/>
  <c r="L24" i="1"/>
  <c r="L18" i="1"/>
  <c r="K18" i="1"/>
  <c r="I21" i="1" s="1"/>
  <c r="J18" i="1"/>
  <c r="N24" i="1"/>
  <c r="H24" i="1"/>
  <c r="F24" i="1"/>
  <c r="K39" i="1"/>
  <c r="K40" i="1" s="1"/>
  <c r="K37" i="1"/>
  <c r="K36" i="1"/>
  <c r="K35" i="1"/>
  <c r="N19" i="1"/>
  <c r="K38" i="1"/>
  <c r="S24" i="1"/>
  <c r="H19" i="1"/>
  <c r="F19" i="1"/>
  <c r="N18" i="1"/>
  <c r="H18" i="1"/>
  <c r="F18" i="1"/>
  <c r="I26" i="1" l="1"/>
  <c r="I31" i="1" s="1"/>
  <c r="E26" i="1"/>
  <c r="E31" i="1" s="1"/>
  <c r="G21" i="1"/>
  <c r="M21" i="1"/>
  <c r="M26" i="1"/>
  <c r="M31" i="1" s="1"/>
  <c r="G26" i="1"/>
  <c r="G31" i="1" s="1"/>
  <c r="E21" i="1"/>
  <c r="R26" i="1"/>
  <c r="R31" i="1" s="1"/>
  <c r="O26" i="1"/>
  <c r="O31" i="1" s="1"/>
  <c r="R21" i="1"/>
  <c r="K43" i="1"/>
  <c r="B6" i="2"/>
  <c r="B4" i="2"/>
  <c r="K41" i="1" l="1"/>
  <c r="K42" i="1" s="1"/>
  <c r="K44" i="1" s="1"/>
  <c r="Q18" i="1"/>
  <c r="O21" i="1" s="1"/>
</calcChain>
</file>

<file path=xl/sharedStrings.xml><?xml version="1.0" encoding="utf-8"?>
<sst xmlns="http://schemas.openxmlformats.org/spreadsheetml/2006/main" count="97" uniqueCount="78">
  <si>
    <t>Typ technickej vybavenosti</t>
  </si>
  <si>
    <t>Ukazovateľ</t>
  </si>
  <si>
    <t>A</t>
  </si>
  <si>
    <t>B</t>
  </si>
  <si>
    <t>C</t>
  </si>
  <si>
    <r>
      <t>Možná dotácia podľa m/m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/ks</t>
    </r>
  </si>
  <si>
    <t>Možná dotácia podľa počtu bytov</t>
  </si>
  <si>
    <t>Možný úver podľa počtu bytov</t>
  </si>
  <si>
    <t>Verejný vodovod
a vodovodná prípojka</t>
  </si>
  <si>
    <t>Verejná kanalizácia
a kanalizačná prípojka</t>
  </si>
  <si>
    <t>Miestna komunikácia
vrátane verejného osvetlenia</t>
  </si>
  <si>
    <t>---</t>
  </si>
  <si>
    <t>Čistiareň odpadových vôd (ČOV)</t>
  </si>
  <si>
    <t>Počet bytov</t>
  </si>
  <si>
    <t>Žiadateľ</t>
  </si>
  <si>
    <t>Názov stavby</t>
  </si>
  <si>
    <t>Výpočet maximálnej možnej výšky úveru</t>
  </si>
  <si>
    <t>Celková požadovaná výška dotácie</t>
  </si>
  <si>
    <t>- bez zaokrúhlenia</t>
  </si>
  <si>
    <t>Celkové vlastné zdroje</t>
  </si>
  <si>
    <t>Celková požadovaná výška úveru</t>
  </si>
  <si>
    <t>- po zaokrúhlení na celé desiatky eur nadol</t>
  </si>
  <si>
    <t>- po zaokrúhlení na celé desiatky eur nadol, resp. podľa počtu bytov</t>
  </si>
  <si>
    <t>Sumár</t>
  </si>
  <si>
    <t>Pomôcka pre určenie výšky dotácie z Ministerstva dopravy a výstavby SR a úveru zo Štátneho fondu rozvoja bývania na obstaranie technickej vybavenosti</t>
  </si>
  <si>
    <t>Výpočet maximálnej možnej výšky dotácie</t>
  </si>
  <si>
    <r>
      <t>ŽIADOSŤ č.</t>
    </r>
    <r>
      <rPr>
        <sz val="11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(EPŽ)     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 xml:space="preserve">   </t>
    </r>
    <r>
      <rPr>
        <b/>
        <sz val="12"/>
        <color theme="1"/>
        <rFont val="Times New Roman"/>
        <family val="1"/>
        <charset val="238"/>
      </rPr>
      <t xml:space="preserve">   </t>
    </r>
  </si>
  <si>
    <r>
      <t xml:space="preserve">PRÍLOHA č.   </t>
    </r>
    <r>
      <rPr>
        <b/>
        <sz val="12"/>
        <color theme="1"/>
        <rFont val="Times New Roman"/>
        <family val="1"/>
        <charset val="238"/>
      </rPr>
      <t xml:space="preserve"> </t>
    </r>
  </si>
  <si>
    <t>1 ČOV</t>
  </si>
  <si>
    <t>2 ČOV</t>
  </si>
  <si>
    <t>3 ČOV</t>
  </si>
  <si>
    <t>125 €/m</t>
  </si>
  <si>
    <t>650 €/byt</t>
  </si>
  <si>
    <r>
      <rPr>
        <b/>
        <sz val="11"/>
        <rFont val="Calibri"/>
        <family val="2"/>
        <charset val="238"/>
        <scheme val="minor"/>
      </rPr>
      <t>Maximálna možná výška dotácie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(najnižšia z hodnôt A/B/C)</t>
    </r>
  </si>
  <si>
    <t>160 €/m</t>
  </si>
  <si>
    <t>860 €/byt</t>
  </si>
  <si>
    <t>14 000 €/ks</t>
  </si>
  <si>
    <r>
      <t>80 €/m</t>
    </r>
    <r>
      <rPr>
        <i/>
        <vertAlign val="superscript"/>
        <sz val="10"/>
        <color theme="1"/>
        <rFont val="Calibri"/>
        <family val="2"/>
        <charset val="238"/>
        <scheme val="minor"/>
      </rPr>
      <t>2</t>
    </r>
  </si>
  <si>
    <t>870 €/byt</t>
  </si>
  <si>
    <t>390 €/byt</t>
  </si>
  <si>
    <t>600 €/byt</t>
  </si>
  <si>
    <r>
      <rPr>
        <b/>
        <sz val="11"/>
        <rFont val="Calibri"/>
        <family val="2"/>
        <charset val="238"/>
        <scheme val="minor"/>
      </rPr>
      <t>Maximálna možná výška úveru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(najnižšia z hodnôt A/B)</t>
    </r>
  </si>
  <si>
    <t>70 % z ON (1ks)</t>
  </si>
  <si>
    <t>6 000 €/byt</t>
  </si>
  <si>
    <r>
      <t>Dĺžka (m)/ plocha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</si>
  <si>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Možná dotácia podľa podielu z ON</t>
  </si>
  <si>
    <t>75 % z OC (1ks)</t>
  </si>
  <si>
    <t>75 % z OC</t>
  </si>
  <si>
    <t>70 % z ON</t>
  </si>
  <si>
    <t>10 % z ON</t>
  </si>
  <si>
    <t>90 % z OC</t>
  </si>
  <si>
    <t>Kontrola: maximálna výška úveru podľa počtu bytov (12 000 €/ byt)</t>
  </si>
  <si>
    <t>1 300 €/byt</t>
  </si>
  <si>
    <t>20 000 €/ks</t>
  </si>
  <si>
    <t>1 900 €/byt</t>
  </si>
  <si>
    <t>1 800 €/byt</t>
  </si>
  <si>
    <t>Možný úver podľa podielu z ON</t>
  </si>
  <si>
    <t>Kontrolný riadok (ON - DOTÁCIA - ÚVER) = Možná výška vlastných zdrojov</t>
  </si>
  <si>
    <t>Obstarávacie náklady</t>
  </si>
  <si>
    <t>Celkové obstarávacie náklady</t>
  </si>
  <si>
    <t>Celková výška
poskytnuteľného úveru</t>
  </si>
  <si>
    <t>- po zaokrúhlení dotácie a poskytnuteľného úveru</t>
  </si>
  <si>
    <t>Údaje vyplnené žiadateľom o požadovanej výške podpory</t>
  </si>
  <si>
    <r>
      <rPr>
        <b/>
        <sz val="10"/>
        <color rgb="FFFF0000"/>
        <rFont val="Calibri"/>
        <family val="2"/>
        <charset val="238"/>
        <scheme val="minor"/>
      </rPr>
      <t>Poskytnuteľný úver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color rgb="FFFF0000"/>
        <rFont val="Calibri"/>
        <family val="2"/>
        <charset val="238"/>
        <scheme val="minor"/>
      </rPr>
      <t>- úver, ktorý je možné poskytnúť v prípade priznania požadovanej výšky dotácie</t>
    </r>
  </si>
  <si>
    <r>
      <t>Požadovaná výška dotácia</t>
    </r>
    <r>
      <rPr>
        <b/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(žiadateľ uvedie výšku požadovanej dotácie, ktorá nemôže byť vyššia, ako maximálna možná dotácia)</t>
    </r>
  </si>
  <si>
    <r>
      <t>Požadovaná výška uver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(žiadateľ uvedie výšku požadovaného úveru, ktorá nemôže byť vyššia, ako maximálny možná úver)</t>
    </r>
  </si>
  <si>
    <t>420 €/byt</t>
  </si>
  <si>
    <t>m2 na 1 odstavné miesto:</t>
  </si>
  <si>
    <t>m2 odstavnej plochy bez podpory elektromobility</t>
  </si>
  <si>
    <t>m2  odstavnej plochy s podporu elektromobility</t>
  </si>
  <si>
    <t>620 €/byt</t>
  </si>
  <si>
    <r>
      <t>85 €/m</t>
    </r>
    <r>
      <rPr>
        <i/>
        <vertAlign val="superscript"/>
        <sz val="10"/>
        <color rgb="FF00B050"/>
        <rFont val="Calibri"/>
        <family val="2"/>
        <charset val="238"/>
        <scheme val="minor"/>
      </rPr>
      <t>2</t>
    </r>
  </si>
  <si>
    <r>
      <t>Počet bytových jednotiek, ku ktorým patria odstavné plochy a garážové stojiská</t>
    </r>
    <r>
      <rPr>
        <sz val="10.5"/>
        <color theme="1"/>
        <rFont val="Calibri"/>
        <family val="2"/>
        <charset val="238"/>
        <scheme val="minor"/>
      </rPr>
      <t xml:space="preserve"> </t>
    </r>
    <r>
      <rPr>
        <b/>
        <i/>
        <sz val="10.5"/>
        <color theme="1"/>
        <rFont val="Calibri"/>
        <family val="2"/>
        <charset val="238"/>
        <scheme val="minor"/>
      </rPr>
      <t xml:space="preserve">(súčet odstavných plôch a garážových stojísk nesmie presiahnuť počet obstarávaných bytov) </t>
    </r>
  </si>
  <si>
    <t>Odstavná plocha
vrátane príjazdu
z miestnej komunikácie</t>
  </si>
  <si>
    <t>z toho počet garážových stojísk s podporou elektromobility</t>
  </si>
  <si>
    <r>
      <t xml:space="preserve">Tlačivo platí pre rok     </t>
    </r>
    <r>
      <rPr>
        <b/>
        <sz val="16"/>
        <color rgb="FF000000"/>
        <rFont val="Calibri"/>
        <family val="2"/>
        <charset val="238"/>
        <scheme val="minor"/>
      </rPr>
      <t>2022</t>
    </r>
  </si>
  <si>
    <t>Garážové stojisko
v alebo pri bytovom alebo
polyfunkčnom dome</t>
  </si>
  <si>
    <t>z toho počet odstavných plôch s podporou elektromobility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</si>
</sst>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eur&quot;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i/>
      <sz val="9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i/>
      <sz val="10.5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0"/>
      <color rgb="FF00B050"/>
      <name val="Calibri"/>
      <family val="2"/>
      <charset val="238"/>
      <scheme val="minor"/>
    </font>
    <font>
      <i/>
      <vertAlign val="superscript"/>
      <sz val="10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164" fontId="0" fillId="0" borderId="21" xfId="0" applyNumberFormat="1" applyFill="1" applyBorder="1" applyAlignment="1" applyProtection="1">
      <alignment horizontal="center" vertical="center"/>
    </xf>
    <xf numFmtId="164" fontId="0" fillId="0" borderId="21" xfId="0" applyNumberFormat="1" applyBorder="1" applyAlignment="1" applyProtection="1">
      <alignment horizontal="center" vertical="center"/>
    </xf>
    <xf numFmtId="0" fontId="0" fillId="8" borderId="29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49" fontId="0" fillId="0" borderId="19" xfId="0" applyNumberFormat="1" applyFont="1" applyFill="1" applyBorder="1" applyAlignment="1" applyProtection="1">
      <alignment horizontal="center" vertical="center"/>
    </xf>
    <xf numFmtId="49" fontId="0" fillId="0" borderId="29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3" fillId="0" borderId="48" xfId="0" applyFont="1" applyBorder="1"/>
    <xf numFmtId="0" fontId="0" fillId="0" borderId="0" xfId="0" applyAlignment="1" applyProtection="1">
      <alignment horizontal="center"/>
    </xf>
    <xf numFmtId="0" fontId="11" fillId="0" borderId="49" xfId="0" applyFont="1" applyBorder="1" applyAlignment="1">
      <alignment horizontal="center" vertical="center"/>
    </xf>
    <xf numFmtId="0" fontId="13" fillId="0" borderId="48" xfId="0" applyFont="1" applyBorder="1" applyAlignment="1">
      <alignment vertical="center"/>
    </xf>
    <xf numFmtId="164" fontId="0" fillId="0" borderId="21" xfId="0" applyNumberFormat="1" applyFont="1" applyFill="1" applyBorder="1" applyAlignment="1" applyProtection="1">
      <alignment horizontal="center" vertical="center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29" xfId="0" applyNumberFormat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164" fontId="26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0" fillId="11" borderId="0" xfId="0" applyFill="1"/>
    <xf numFmtId="0" fontId="3" fillId="0" borderId="31" xfId="0" applyFon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0" fontId="35" fillId="0" borderId="29" xfId="0" applyFont="1" applyBorder="1" applyAlignment="1" applyProtection="1">
      <alignment horizontal="center" vertical="center"/>
    </xf>
    <xf numFmtId="0" fontId="35" fillId="0" borderId="31" xfId="0" applyFont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8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Border="1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center" vertical="center" wrapText="1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46" xfId="0" applyBorder="1" applyProtection="1"/>
    <xf numFmtId="164" fontId="0" fillId="10" borderId="39" xfId="0" applyNumberFormat="1" applyFont="1" applyFill="1" applyBorder="1" applyAlignment="1" applyProtection="1">
      <alignment horizontal="center" vertical="center"/>
      <protection locked="0"/>
    </xf>
    <xf numFmtId="164" fontId="0" fillId="10" borderId="7" xfId="0" applyNumberFormat="1" applyFont="1" applyFill="1" applyBorder="1" applyAlignment="1" applyProtection="1">
      <alignment horizontal="center" vertical="center"/>
      <protection locked="0"/>
    </xf>
    <xf numFmtId="164" fontId="0" fillId="0" borderId="37" xfId="0" applyNumberForma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164" fontId="6" fillId="2" borderId="29" xfId="0" applyNumberFormat="1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49" fontId="4" fillId="2" borderId="47" xfId="0" applyNumberFormat="1" applyFont="1" applyFill="1" applyBorder="1" applyAlignment="1" applyProtection="1">
      <alignment horizontal="left" vertical="center" wrapText="1"/>
    </xf>
    <xf numFmtId="49" fontId="4" fillId="2" borderId="45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</xf>
    <xf numFmtId="49" fontId="0" fillId="2" borderId="45" xfId="0" applyNumberFormat="1" applyFont="1" applyFill="1" applyBorder="1" applyAlignment="1" applyProtection="1">
      <alignment vertical="center" wrapText="1"/>
    </xf>
    <xf numFmtId="49" fontId="1" fillId="2" borderId="5" xfId="0" applyNumberFormat="1" applyFont="1" applyFill="1" applyBorder="1" applyAlignment="1" applyProtection="1">
      <alignment horizontal="left" vertical="center" wrapText="1"/>
    </xf>
    <xf numFmtId="49" fontId="1" fillId="2" borderId="16" xfId="0" applyNumberFormat="1" applyFont="1" applyFill="1" applyBorder="1" applyAlignment="1" applyProtection="1">
      <alignment horizontal="left" vertical="center" wrapText="1"/>
    </xf>
    <xf numFmtId="0" fontId="23" fillId="3" borderId="36" xfId="0" applyFont="1" applyFill="1" applyBorder="1" applyAlignment="1" applyProtection="1">
      <alignment horizontal="left" vertical="center" wrapText="1"/>
    </xf>
    <xf numFmtId="0" fontId="23" fillId="3" borderId="29" xfId="0" applyFont="1" applyFill="1" applyBorder="1" applyAlignment="1" applyProtection="1">
      <alignment horizontal="left" vertical="center" wrapText="1"/>
    </xf>
    <xf numFmtId="164" fontId="26" fillId="0" borderId="29" xfId="0" applyNumberFormat="1" applyFont="1" applyFill="1" applyBorder="1" applyAlignment="1" applyProtection="1">
      <alignment horizontal="center" vertical="center"/>
    </xf>
    <xf numFmtId="164" fontId="26" fillId="0" borderId="22" xfId="0" applyNumberFormat="1" applyFont="1" applyFill="1" applyBorder="1" applyAlignment="1" applyProtection="1">
      <alignment horizontal="center" vertical="center"/>
    </xf>
    <xf numFmtId="164" fontId="26" fillId="0" borderId="19" xfId="0" applyNumberFormat="1" applyFont="1" applyFill="1" applyBorder="1" applyAlignment="1" applyProtection="1">
      <alignment horizontal="center" vertical="center"/>
    </xf>
    <xf numFmtId="164" fontId="26" fillId="0" borderId="21" xfId="0" applyNumberFormat="1" applyFont="1" applyFill="1" applyBorder="1" applyAlignment="1" applyProtection="1">
      <alignment horizontal="center" vertical="center"/>
    </xf>
    <xf numFmtId="164" fontId="26" fillId="0" borderId="37" xfId="0" applyNumberFormat="1" applyFont="1" applyFill="1" applyBorder="1" applyAlignment="1" applyProtection="1">
      <alignment horizontal="center" vertical="center"/>
    </xf>
    <xf numFmtId="49" fontId="27" fillId="5" borderId="47" xfId="0" applyNumberFormat="1" applyFont="1" applyFill="1" applyBorder="1" applyAlignment="1" applyProtection="1">
      <alignment horizontal="left" vertical="center" wrapText="1"/>
    </xf>
    <xf numFmtId="49" fontId="27" fillId="5" borderId="45" xfId="0" applyNumberFormat="1" applyFont="1" applyFill="1" applyBorder="1" applyAlignment="1" applyProtection="1">
      <alignment horizontal="left" vertical="center" wrapText="1"/>
    </xf>
    <xf numFmtId="49" fontId="27" fillId="5" borderId="11" xfId="0" applyNumberFormat="1" applyFont="1" applyFill="1" applyBorder="1" applyAlignment="1" applyProtection="1">
      <alignment horizontal="left" vertical="center" wrapText="1"/>
    </xf>
    <xf numFmtId="49" fontId="27" fillId="5" borderId="12" xfId="0" applyNumberFormat="1" applyFont="1" applyFill="1" applyBorder="1" applyAlignment="1" applyProtection="1">
      <alignment horizontal="left" vertical="center" wrapText="1"/>
    </xf>
    <xf numFmtId="49" fontId="22" fillId="5" borderId="45" xfId="0" applyNumberFormat="1" applyFont="1" applyFill="1" applyBorder="1" applyAlignment="1" applyProtection="1">
      <alignment horizontal="left" vertical="center" wrapText="1"/>
    </xf>
    <xf numFmtId="49" fontId="22" fillId="5" borderId="28" xfId="0" applyNumberFormat="1" applyFont="1" applyFill="1" applyBorder="1" applyAlignment="1" applyProtection="1">
      <alignment horizontal="left" vertical="center" wrapText="1"/>
    </xf>
    <xf numFmtId="164" fontId="22" fillId="5" borderId="29" xfId="0" applyNumberFormat="1" applyFont="1" applyFill="1" applyBorder="1" applyAlignment="1" applyProtection="1">
      <alignment horizontal="center" vertical="center" wrapText="1"/>
    </xf>
    <xf numFmtId="164" fontId="22" fillId="5" borderId="22" xfId="0" applyNumberFormat="1" applyFont="1" applyFill="1" applyBorder="1" applyAlignment="1" applyProtection="1">
      <alignment horizontal="center" vertical="center" wrapText="1"/>
    </xf>
    <xf numFmtId="164" fontId="22" fillId="5" borderId="37" xfId="0" applyNumberFormat="1" applyFont="1" applyFill="1" applyBorder="1" applyAlignment="1" applyProtection="1">
      <alignment horizontal="center" vertical="center" wrapText="1"/>
    </xf>
    <xf numFmtId="49" fontId="26" fillId="5" borderId="0" xfId="0" applyNumberFormat="1" applyFont="1" applyFill="1" applyBorder="1" applyAlignment="1" applyProtection="1">
      <alignment horizontal="left" vertical="center" wrapText="1"/>
    </xf>
    <xf numFmtId="49" fontId="26" fillId="5" borderId="55" xfId="0" applyNumberFormat="1" applyFont="1" applyFill="1" applyBorder="1" applyAlignment="1" applyProtection="1">
      <alignment horizontal="left" vertical="center" wrapText="1"/>
    </xf>
    <xf numFmtId="164" fontId="27" fillId="5" borderId="29" xfId="0" applyNumberFormat="1" applyFont="1" applyFill="1" applyBorder="1" applyAlignment="1" applyProtection="1">
      <alignment horizontal="center" vertical="center" wrapText="1"/>
    </xf>
    <xf numFmtId="164" fontId="27" fillId="5" borderId="22" xfId="0" applyNumberFormat="1" applyFont="1" applyFill="1" applyBorder="1" applyAlignment="1" applyProtection="1">
      <alignment horizontal="center" vertical="center" wrapText="1"/>
    </xf>
    <xf numFmtId="164" fontId="27" fillId="5" borderId="37" xfId="0" applyNumberFormat="1" applyFont="1" applyFill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left" vertical="center" wrapText="1"/>
    </xf>
    <xf numFmtId="49" fontId="1" fillId="0" borderId="34" xfId="0" applyNumberFormat="1" applyFont="1" applyBorder="1" applyAlignment="1" applyProtection="1">
      <alignment horizontal="left" vertical="center" wrapText="1"/>
    </xf>
    <xf numFmtId="164" fontId="0" fillId="0" borderId="34" xfId="0" applyNumberFormat="1" applyFont="1" applyBorder="1" applyAlignment="1" applyProtection="1">
      <alignment horizontal="center" vertical="center" wrapText="1"/>
    </xf>
    <xf numFmtId="164" fontId="0" fillId="0" borderId="41" xfId="0" applyNumberFormat="1" applyFont="1" applyBorder="1" applyAlignment="1" applyProtection="1">
      <alignment horizontal="center" vertical="center" wrapText="1"/>
    </xf>
    <xf numFmtId="164" fontId="0" fillId="0" borderId="35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8" fillId="9" borderId="54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9" borderId="51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wrapText="1"/>
    </xf>
    <xf numFmtId="0" fontId="18" fillId="9" borderId="52" xfId="0" applyFont="1" applyFill="1" applyBorder="1" applyAlignment="1">
      <alignment horizontal="center" vertical="center" wrapText="1"/>
    </xf>
    <xf numFmtId="0" fontId="18" fillId="9" borderId="53" xfId="0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21" fillId="10" borderId="2" xfId="0" applyFont="1" applyFill="1" applyBorder="1" applyAlignment="1" applyProtection="1">
      <alignment horizontal="center" vertical="center"/>
      <protection locked="0"/>
    </xf>
    <xf numFmtId="0" fontId="21" fillId="10" borderId="3" xfId="0" applyFont="1" applyFill="1" applyBorder="1" applyAlignment="1" applyProtection="1">
      <alignment horizontal="center" vertical="center"/>
      <protection locked="0"/>
    </xf>
    <xf numFmtId="0" fontId="21" fillId="10" borderId="5" xfId="0" applyFont="1" applyFill="1" applyBorder="1" applyAlignment="1" applyProtection="1">
      <alignment horizontal="center" vertical="center"/>
      <protection locked="0"/>
    </xf>
    <xf numFmtId="0" fontId="21" fillId="10" borderId="6" xfId="0" applyFont="1" applyFill="1" applyBorder="1" applyAlignment="1" applyProtection="1">
      <alignment horizontal="center" vertical="center"/>
      <protection locked="0"/>
    </xf>
    <xf numFmtId="49" fontId="4" fillId="6" borderId="46" xfId="0" applyNumberFormat="1" applyFont="1" applyFill="1" applyBorder="1" applyAlignment="1" applyProtection="1">
      <alignment horizontal="left" vertical="center" wrapText="1"/>
    </xf>
    <xf numFmtId="49" fontId="4" fillId="6" borderId="0" xfId="0" applyNumberFormat="1" applyFont="1" applyFill="1" applyBorder="1" applyAlignment="1" applyProtection="1">
      <alignment horizontal="left" vertical="center" wrapText="1"/>
    </xf>
    <xf numFmtId="49" fontId="4" fillId="6" borderId="11" xfId="0" applyNumberFormat="1" applyFont="1" applyFill="1" applyBorder="1" applyAlignment="1" applyProtection="1">
      <alignment horizontal="left" vertical="center" wrapText="1"/>
    </xf>
    <xf numFmtId="49" fontId="4" fillId="6" borderId="12" xfId="0" applyNumberFormat="1" applyFont="1" applyFill="1" applyBorder="1" applyAlignment="1" applyProtection="1">
      <alignment horizontal="left" vertical="center" wrapText="1"/>
    </xf>
    <xf numFmtId="49" fontId="4" fillId="5" borderId="47" xfId="0" applyNumberFormat="1" applyFont="1" applyFill="1" applyBorder="1" applyAlignment="1" applyProtection="1">
      <alignment horizontal="left" vertical="center" wrapText="1"/>
    </xf>
    <xf numFmtId="49" fontId="4" fillId="5" borderId="45" xfId="0" applyNumberFormat="1" applyFont="1" applyFill="1" applyBorder="1" applyAlignment="1" applyProtection="1">
      <alignment horizontal="left" vertical="center" wrapText="1"/>
    </xf>
    <xf numFmtId="49" fontId="4" fillId="5" borderId="11" xfId="0" applyNumberFormat="1" applyFont="1" applyFill="1" applyBorder="1" applyAlignment="1" applyProtection="1">
      <alignment horizontal="left" vertical="center" wrapText="1"/>
    </xf>
    <xf numFmtId="49" fontId="4" fillId="5" borderId="12" xfId="0" applyNumberFormat="1" applyFont="1" applyFill="1" applyBorder="1" applyAlignment="1" applyProtection="1">
      <alignment horizontal="left" vertical="center" wrapText="1"/>
    </xf>
    <xf numFmtId="49" fontId="0" fillId="6" borderId="0" xfId="0" applyNumberFormat="1" applyFont="1" applyFill="1" applyBorder="1" applyAlignment="1" applyProtection="1">
      <alignment horizontal="left" vertical="center" wrapText="1"/>
    </xf>
    <xf numFmtId="49" fontId="1" fillId="6" borderId="12" xfId="0" applyNumberFormat="1" applyFont="1" applyFill="1" applyBorder="1" applyAlignment="1" applyProtection="1">
      <alignment horizontal="left" vertical="center" wrapText="1"/>
    </xf>
    <xf numFmtId="49" fontId="1" fillId="6" borderId="15" xfId="0" applyNumberFormat="1" applyFont="1" applyFill="1" applyBorder="1" applyAlignment="1" applyProtection="1">
      <alignment horizontal="left" vertical="center" wrapText="1"/>
    </xf>
    <xf numFmtId="49" fontId="0" fillId="5" borderId="45" xfId="0" applyNumberFormat="1" applyFont="1" applyFill="1" applyBorder="1" applyAlignment="1" applyProtection="1">
      <alignment horizontal="left" vertical="center" wrapText="1"/>
    </xf>
    <xf numFmtId="49" fontId="0" fillId="5" borderId="28" xfId="0" applyNumberFormat="1" applyFont="1" applyFill="1" applyBorder="1" applyAlignment="1" applyProtection="1">
      <alignment horizontal="left" vertical="center" wrapText="1"/>
    </xf>
    <xf numFmtId="49" fontId="1" fillId="5" borderId="0" xfId="0" applyNumberFormat="1" applyFont="1" applyFill="1" applyBorder="1" applyAlignment="1" applyProtection="1">
      <alignment horizontal="left" vertical="center" wrapText="1"/>
    </xf>
    <xf numFmtId="49" fontId="1" fillId="5" borderId="55" xfId="0" applyNumberFormat="1" applyFont="1" applyFill="1" applyBorder="1" applyAlignment="1" applyProtection="1">
      <alignment horizontal="left" vertical="center" wrapText="1"/>
    </xf>
    <xf numFmtId="164" fontId="4" fillId="5" borderId="29" xfId="0" applyNumberFormat="1" applyFont="1" applyFill="1" applyBorder="1" applyAlignment="1" applyProtection="1">
      <alignment horizontal="center" vertical="center" wrapText="1"/>
    </xf>
    <xf numFmtId="164" fontId="4" fillId="5" borderId="22" xfId="0" applyNumberFormat="1" applyFont="1" applyFill="1" applyBorder="1" applyAlignment="1" applyProtection="1">
      <alignment horizontal="center" vertical="center" wrapText="1"/>
    </xf>
    <xf numFmtId="164" fontId="4" fillId="5" borderId="37" xfId="0" applyNumberFormat="1" applyFont="1" applyFill="1" applyBorder="1" applyAlignment="1" applyProtection="1">
      <alignment horizontal="center" vertical="center" wrapText="1"/>
    </xf>
    <xf numFmtId="164" fontId="0" fillId="6" borderId="29" xfId="0" applyNumberFormat="1" applyFont="1" applyFill="1" applyBorder="1" applyAlignment="1" applyProtection="1">
      <alignment horizontal="center" vertical="center" wrapText="1"/>
    </xf>
    <xf numFmtId="164" fontId="0" fillId="6" borderId="22" xfId="0" applyNumberFormat="1" applyFont="1" applyFill="1" applyBorder="1" applyAlignment="1" applyProtection="1">
      <alignment horizontal="center" vertical="center" wrapText="1"/>
    </xf>
    <xf numFmtId="164" fontId="0" fillId="6" borderId="37" xfId="0" applyNumberFormat="1" applyFont="1" applyFill="1" applyBorder="1" applyAlignment="1" applyProtection="1">
      <alignment horizontal="center" vertical="center" wrapText="1"/>
    </xf>
    <xf numFmtId="164" fontId="4" fillId="6" borderId="29" xfId="0" applyNumberFormat="1" applyFont="1" applyFill="1" applyBorder="1" applyAlignment="1" applyProtection="1">
      <alignment horizontal="center" vertical="center" wrapText="1"/>
    </xf>
    <xf numFmtId="164" fontId="4" fillId="6" borderId="22" xfId="0" applyNumberFormat="1" applyFont="1" applyFill="1" applyBorder="1" applyAlignment="1" applyProtection="1">
      <alignment horizontal="center" vertical="center" wrapText="1"/>
    </xf>
    <xf numFmtId="164" fontId="4" fillId="6" borderId="37" xfId="0" applyNumberFormat="1" applyFont="1" applyFill="1" applyBorder="1" applyAlignment="1" applyProtection="1">
      <alignment horizontal="center" vertical="center" wrapText="1"/>
    </xf>
    <xf numFmtId="164" fontId="0" fillId="3" borderId="29" xfId="0" applyNumberFormat="1" applyFont="1" applyFill="1" applyBorder="1" applyAlignment="1" applyProtection="1">
      <alignment horizontal="center" vertical="center" wrapText="1"/>
    </xf>
    <xf numFmtId="164" fontId="0" fillId="3" borderId="22" xfId="0" applyNumberFormat="1" applyFont="1" applyFill="1" applyBorder="1" applyAlignment="1" applyProtection="1">
      <alignment horizontal="center" vertical="center" wrapText="1"/>
    </xf>
    <xf numFmtId="164" fontId="0" fillId="3" borderId="37" xfId="0" applyNumberFormat="1" applyFont="1" applyFill="1" applyBorder="1" applyAlignment="1" applyProtection="1">
      <alignment horizontal="center" vertical="center" wrapText="1"/>
    </xf>
    <xf numFmtId="164" fontId="0" fillId="5" borderId="29" xfId="0" applyNumberFormat="1" applyFont="1" applyFill="1" applyBorder="1" applyAlignment="1" applyProtection="1">
      <alignment horizontal="center" vertical="center" wrapText="1"/>
    </xf>
    <xf numFmtId="164" fontId="0" fillId="5" borderId="22" xfId="0" applyNumberFormat="1" applyFont="1" applyFill="1" applyBorder="1" applyAlignment="1" applyProtection="1">
      <alignment horizontal="center" vertical="center" wrapText="1"/>
    </xf>
    <xf numFmtId="164" fontId="0" fillId="5" borderId="37" xfId="0" applyNumberFormat="1" applyFont="1" applyFill="1" applyBorder="1" applyAlignment="1" applyProtection="1">
      <alignment horizontal="center" vertical="center" wrapText="1"/>
    </xf>
    <xf numFmtId="49" fontId="0" fillId="3" borderId="46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</xf>
    <xf numFmtId="164" fontId="0" fillId="0" borderId="10" xfId="0" applyNumberFormat="1" applyFont="1" applyFill="1" applyBorder="1" applyAlignment="1" applyProtection="1">
      <alignment horizontal="center" vertical="center"/>
    </xf>
    <xf numFmtId="164" fontId="0" fillId="0" borderId="7" xfId="0" applyNumberFormat="1" applyFont="1" applyFill="1" applyBorder="1" applyAlignment="1" applyProtection="1">
      <alignment horizontal="center" vertical="center"/>
    </xf>
    <xf numFmtId="164" fontId="0" fillId="0" borderId="32" xfId="0" applyNumberFormat="1" applyFont="1" applyFill="1" applyBorder="1" applyAlignment="1" applyProtection="1">
      <alignment horizontal="center" vertical="center"/>
    </xf>
    <xf numFmtId="164" fontId="0" fillId="0" borderId="39" xfId="0" applyNumberFormat="1" applyFont="1" applyFill="1" applyBorder="1" applyAlignment="1" applyProtection="1">
      <alignment horizontal="center" vertical="center"/>
    </xf>
    <xf numFmtId="164" fontId="0" fillId="0" borderId="58" xfId="0" applyNumberFormat="1" applyBorder="1" applyAlignment="1" applyProtection="1">
      <alignment horizontal="center" vertical="center"/>
    </xf>
    <xf numFmtId="164" fontId="0" fillId="0" borderId="59" xfId="0" applyNumberFormat="1" applyBorder="1" applyAlignment="1" applyProtection="1">
      <alignment horizontal="center" vertical="center"/>
    </xf>
    <xf numFmtId="0" fontId="1" fillId="8" borderId="23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0" fontId="1" fillId="8" borderId="14" xfId="0" applyFont="1" applyFill="1" applyBorder="1" applyAlignment="1" applyProtection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</xf>
    <xf numFmtId="0" fontId="1" fillId="8" borderId="12" xfId="0" applyFont="1" applyFill="1" applyBorder="1" applyAlignment="1" applyProtection="1">
      <alignment horizontal="center" vertical="center" wrapText="1"/>
    </xf>
    <xf numFmtId="0" fontId="1" fillId="8" borderId="15" xfId="0" applyFont="1" applyFill="1" applyBorder="1" applyAlignment="1" applyProtection="1">
      <alignment horizontal="center" vertical="center" wrapText="1"/>
    </xf>
    <xf numFmtId="164" fontId="1" fillId="10" borderId="22" xfId="0" applyNumberFormat="1" applyFont="1" applyFill="1" applyBorder="1" applyAlignment="1" applyProtection="1">
      <alignment horizontal="center" vertical="center"/>
      <protection locked="0"/>
    </xf>
    <xf numFmtId="164" fontId="1" fillId="10" borderId="21" xfId="0" applyNumberFormat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16" xfId="0" applyNumberFormat="1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164" fontId="1" fillId="10" borderId="29" xfId="0" applyNumberFormat="1" applyFont="1" applyFill="1" applyBorder="1" applyAlignment="1" applyProtection="1">
      <alignment horizontal="center" vertical="center"/>
      <protection locked="0"/>
    </xf>
    <xf numFmtId="164" fontId="1" fillId="10" borderId="37" xfId="0" applyNumberFormat="1" applyFont="1" applyFill="1" applyBorder="1" applyAlignment="1" applyProtection="1">
      <alignment horizontal="center" vertical="center"/>
      <protection locked="0"/>
    </xf>
    <xf numFmtId="164" fontId="1" fillId="10" borderId="19" xfId="0" applyNumberFormat="1" applyFont="1" applyFill="1" applyBorder="1" applyAlignment="1" applyProtection="1">
      <alignment horizontal="center" vertical="center"/>
      <protection locked="0"/>
    </xf>
    <xf numFmtId="164" fontId="1" fillId="1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Font="1" applyFill="1" applyBorder="1" applyAlignment="1" applyProtection="1">
      <alignment horizontal="left" vertical="center" wrapText="1"/>
    </xf>
    <xf numFmtId="0" fontId="0" fillId="0" borderId="39" xfId="0" applyFont="1" applyFill="1" applyBorder="1" applyAlignment="1" applyProtection="1">
      <alignment horizontal="left" vertical="center" wrapText="1"/>
    </xf>
    <xf numFmtId="164" fontId="0" fillId="0" borderId="40" xfId="0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left" vertical="center" wrapText="1"/>
    </xf>
    <xf numFmtId="0" fontId="4" fillId="0" borderId="34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35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32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10" borderId="10" xfId="0" applyFont="1" applyFill="1" applyBorder="1" applyAlignment="1" applyProtection="1">
      <alignment horizontal="left" vertical="center"/>
      <protection locked="0"/>
    </xf>
    <xf numFmtId="0" fontId="0" fillId="10" borderId="7" xfId="0" applyFont="1" applyFill="1" applyBorder="1" applyAlignment="1" applyProtection="1">
      <alignment horizontal="left" vertical="center"/>
      <protection locked="0"/>
    </xf>
    <xf numFmtId="0" fontId="0" fillId="10" borderId="22" xfId="0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18" xfId="0" applyFill="1" applyBorder="1" applyAlignment="1" applyProtection="1">
      <alignment horizontal="center" vertical="center"/>
      <protection locked="0"/>
    </xf>
    <xf numFmtId="164" fontId="0" fillId="0" borderId="28" xfId="0" applyNumberForma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29" xfId="0" applyFont="1" applyFill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32" xfId="0" applyFont="1" applyBorder="1" applyAlignment="1" applyProtection="1">
      <alignment horizontal="left" vertical="center"/>
    </xf>
    <xf numFmtId="164" fontId="0" fillId="10" borderId="7" xfId="0" applyNumberFormat="1" applyFill="1" applyBorder="1" applyAlignment="1" applyProtection="1">
      <alignment horizontal="center" vertical="center"/>
      <protection locked="0"/>
    </xf>
    <xf numFmtId="164" fontId="0" fillId="10" borderId="10" xfId="0" applyNumberFormat="1" applyFill="1" applyBorder="1" applyAlignment="1" applyProtection="1">
      <alignment horizontal="center" vertical="center"/>
      <protection locked="0"/>
    </xf>
    <xf numFmtId="164" fontId="0" fillId="10" borderId="32" xfId="0" applyNumberFormat="1" applyFill="1" applyBorder="1" applyAlignment="1" applyProtection="1">
      <alignment horizontal="center" vertical="center"/>
      <protection locked="0"/>
    </xf>
    <xf numFmtId="0" fontId="0" fillId="8" borderId="22" xfId="0" applyFont="1" applyFill="1" applyBorder="1" applyAlignment="1" applyProtection="1">
      <alignment horizontal="center" vertical="top" wrapText="1"/>
    </xf>
    <xf numFmtId="0" fontId="0" fillId="8" borderId="21" xfId="0" applyFont="1" applyFill="1" applyBorder="1" applyAlignment="1" applyProtection="1">
      <alignment horizontal="center" vertical="top" wrapText="1"/>
    </xf>
    <xf numFmtId="0" fontId="0" fillId="0" borderId="20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0" fontId="0" fillId="8" borderId="25" xfId="0" applyFont="1" applyFill="1" applyBorder="1" applyAlignment="1" applyProtection="1">
      <alignment horizontal="left" vertical="center"/>
    </xf>
    <xf numFmtId="0" fontId="0" fillId="8" borderId="26" xfId="0" applyFont="1" applyFill="1" applyBorder="1" applyAlignment="1" applyProtection="1">
      <alignment horizontal="left" vertical="center"/>
    </xf>
    <xf numFmtId="164" fontId="0" fillId="0" borderId="22" xfId="0" applyNumberFormat="1" applyBorder="1" applyAlignment="1" applyProtection="1">
      <alignment horizontal="center" vertical="center"/>
    </xf>
    <xf numFmtId="164" fontId="0" fillId="0" borderId="18" xfId="0" applyNumberFormat="1" applyBorder="1" applyAlignment="1" applyProtection="1">
      <alignment horizontal="center" vertical="center"/>
    </xf>
    <xf numFmtId="164" fontId="0" fillId="0" borderId="24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10" borderId="17" xfId="0" applyNumberFormat="1" applyFill="1" applyBorder="1" applyAlignment="1" applyProtection="1">
      <alignment horizontal="center" vertical="center"/>
      <protection locked="0"/>
    </xf>
    <xf numFmtId="164" fontId="0" fillId="10" borderId="5" xfId="0" applyNumberFormat="1" applyFill="1" applyBorder="1" applyAlignment="1" applyProtection="1">
      <alignment horizontal="center" vertical="center"/>
      <protection locked="0"/>
    </xf>
    <xf numFmtId="164" fontId="0" fillId="10" borderId="16" xfId="0" applyNumberFormat="1" applyFill="1" applyBorder="1" applyAlignment="1" applyProtection="1">
      <alignment horizontal="center" vertical="center"/>
      <protection locked="0"/>
    </xf>
    <xf numFmtId="0" fontId="34" fillId="0" borderId="50" xfId="0" applyFont="1" applyBorder="1" applyAlignment="1" applyProtection="1">
      <alignment horizontal="center" vertical="center"/>
    </xf>
    <xf numFmtId="0" fontId="34" fillId="0" borderId="24" xfId="0" applyFont="1" applyBorder="1" applyAlignment="1" applyProtection="1">
      <alignment horizontal="center" vertical="center"/>
    </xf>
    <xf numFmtId="164" fontId="0" fillId="0" borderId="21" xfId="0" applyNumberFormat="1" applyBorder="1" applyAlignment="1" applyProtection="1">
      <alignment horizontal="center" vertical="center"/>
    </xf>
    <xf numFmtId="0" fontId="0" fillId="8" borderId="8" xfId="0" applyFont="1" applyFill="1" applyBorder="1" applyAlignment="1" applyProtection="1">
      <alignment horizontal="left" vertical="center"/>
    </xf>
    <xf numFmtId="0" fontId="0" fillId="8" borderId="7" xfId="0" applyFont="1" applyFill="1" applyBorder="1" applyAlignment="1" applyProtection="1">
      <alignment horizontal="left" vertical="center"/>
    </xf>
    <xf numFmtId="49" fontId="0" fillId="0" borderId="19" xfId="0" applyNumberFormat="1" applyFill="1" applyBorder="1" applyAlignment="1" applyProtection="1">
      <alignment horizontal="center" vertical="center"/>
    </xf>
    <xf numFmtId="49" fontId="0" fillId="0" borderId="21" xfId="0" applyNumberFormat="1" applyFill="1" applyBorder="1" applyAlignment="1" applyProtection="1">
      <alignment horizontal="center" vertical="center"/>
    </xf>
    <xf numFmtId="164" fontId="0" fillId="10" borderId="56" xfId="0" applyNumberFormat="1" applyFill="1" applyBorder="1" applyAlignment="1" applyProtection="1">
      <alignment horizontal="center" vertical="center"/>
      <protection locked="0"/>
    </xf>
    <xf numFmtId="164" fontId="0" fillId="10" borderId="57" xfId="0" applyNumberFormat="1" applyFill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left" vertical="center" wrapText="1"/>
    </xf>
    <xf numFmtId="0" fontId="32" fillId="0" borderId="19" xfId="0" applyFont="1" applyBorder="1" applyAlignment="1" applyProtection="1">
      <alignment horizontal="left" vertical="center" wrapText="1"/>
    </xf>
    <xf numFmtId="0" fontId="32" fillId="0" borderId="21" xfId="0" applyFont="1" applyBorder="1" applyAlignment="1" applyProtection="1">
      <alignment horizontal="left" vertical="center" wrapText="1"/>
    </xf>
    <xf numFmtId="0" fontId="4" fillId="3" borderId="25" xfId="0" applyFont="1" applyFill="1" applyBorder="1" applyAlignment="1" applyProtection="1">
      <alignment horizontal="left" vertical="center"/>
    </xf>
    <xf numFmtId="0" fontId="4" fillId="3" borderId="26" xfId="0" applyFont="1" applyFill="1" applyBorder="1" applyAlignment="1" applyProtection="1">
      <alignment horizontal="left" vertical="center"/>
    </xf>
    <xf numFmtId="0" fontId="4" fillId="3" borderId="27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 wrapText="1"/>
    </xf>
    <xf numFmtId="0" fontId="34" fillId="12" borderId="22" xfId="0" applyFont="1" applyFill="1" applyBorder="1" applyAlignment="1" applyProtection="1">
      <alignment horizontal="center" vertical="center"/>
      <protection locked="0"/>
    </xf>
    <xf numFmtId="0" fontId="34" fillId="12" borderId="19" xfId="0" applyFont="1" applyFill="1" applyBorder="1" applyAlignment="1" applyProtection="1">
      <alignment horizontal="center" vertical="center"/>
      <protection locked="0"/>
    </xf>
    <xf numFmtId="0" fontId="34" fillId="12" borderId="18" xfId="0" applyFont="1" applyFill="1" applyBorder="1" applyAlignment="1" applyProtection="1">
      <alignment horizontal="center" vertical="center"/>
      <protection locked="0"/>
    </xf>
    <xf numFmtId="0" fontId="37" fillId="8" borderId="22" xfId="0" applyFont="1" applyFill="1" applyBorder="1" applyAlignment="1" applyProtection="1">
      <alignment horizontal="center" wrapText="1"/>
    </xf>
    <xf numFmtId="0" fontId="37" fillId="8" borderId="19" xfId="0" applyFont="1" applyFill="1" applyBorder="1" applyAlignment="1" applyProtection="1">
      <alignment horizontal="center" wrapText="1"/>
    </xf>
    <xf numFmtId="0" fontId="37" fillId="8" borderId="18" xfId="0" applyFont="1" applyFill="1" applyBorder="1" applyAlignment="1" applyProtection="1">
      <alignment horizontal="center" wrapText="1"/>
    </xf>
    <xf numFmtId="0" fontId="0" fillId="8" borderId="23" xfId="0" applyFont="1" applyFill="1" applyBorder="1" applyAlignment="1" applyProtection="1">
      <alignment horizontal="center" vertical="center"/>
    </xf>
    <xf numFmtId="0" fontId="0" fillId="8" borderId="2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 applyProtection="1">
      <alignment horizontal="center" vertical="center"/>
    </xf>
    <xf numFmtId="0" fontId="0" fillId="8" borderId="17" xfId="0" applyFont="1" applyFill="1" applyBorder="1" applyAlignment="1" applyProtection="1">
      <alignment horizontal="center" vertical="center"/>
    </xf>
    <xf numFmtId="0" fontId="0" fillId="8" borderId="5" xfId="0" applyFont="1" applyFill="1" applyBorder="1" applyAlignment="1" applyProtection="1">
      <alignment horizontal="center" vertical="center"/>
    </xf>
    <xf numFmtId="0" fontId="0" fillId="8" borderId="16" xfId="0" applyFont="1" applyFill="1" applyBorder="1" applyAlignment="1" applyProtection="1">
      <alignment horizontal="center" vertical="center"/>
    </xf>
    <xf numFmtId="0" fontId="0" fillId="10" borderId="41" xfId="0" applyFont="1" applyFill="1" applyBorder="1" applyAlignment="1" applyProtection="1">
      <alignment horizontal="left" vertical="center"/>
      <protection locked="0"/>
    </xf>
    <xf numFmtId="0" fontId="0" fillId="10" borderId="26" xfId="0" applyFont="1" applyFill="1" applyBorder="1" applyAlignment="1" applyProtection="1">
      <alignment horizontal="left" vertical="center"/>
      <protection locked="0"/>
    </xf>
    <xf numFmtId="164" fontId="0" fillId="0" borderId="28" xfId="0" applyNumberFormat="1" applyFont="1" applyBorder="1" applyAlignment="1" applyProtection="1">
      <alignment horizontal="center" vertical="center"/>
    </xf>
    <xf numFmtId="164" fontId="0" fillId="0" borderId="15" xfId="0" applyNumberFormat="1" applyFont="1" applyBorder="1" applyAlignment="1" applyProtection="1">
      <alignment horizontal="center" vertical="center"/>
    </xf>
    <xf numFmtId="0" fontId="19" fillId="0" borderId="5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horizontal="left" vertical="center" wrapText="1"/>
    </xf>
    <xf numFmtId="0" fontId="1" fillId="4" borderId="29" xfId="0" applyFont="1" applyFill="1" applyBorder="1" applyAlignment="1" applyProtection="1">
      <alignment horizontal="left" vertical="center" wrapText="1"/>
    </xf>
    <xf numFmtId="0" fontId="1" fillId="4" borderId="25" xfId="0" applyFont="1" applyFill="1" applyBorder="1" applyAlignment="1" applyProtection="1">
      <alignment horizontal="left" vertical="center"/>
    </xf>
    <xf numFmtId="0" fontId="1" fillId="4" borderId="26" xfId="0" applyFont="1" applyFill="1" applyBorder="1" applyAlignment="1" applyProtection="1">
      <alignment horizontal="left" vertical="center"/>
    </xf>
    <xf numFmtId="0" fontId="1" fillId="4" borderId="27" xfId="0" applyFont="1" applyFill="1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 applyProtection="1">
      <alignment horizontal="center" vertical="center" wrapText="1"/>
    </xf>
    <xf numFmtId="0" fontId="5" fillId="8" borderId="13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left" vertical="center"/>
    </xf>
    <xf numFmtId="0" fontId="1" fillId="8" borderId="2" xfId="0" applyFont="1" applyFill="1" applyBorder="1" applyAlignment="1" applyProtection="1">
      <alignment horizontal="left" vertical="center"/>
    </xf>
    <xf numFmtId="0" fontId="1" fillId="8" borderId="14" xfId="0" applyFont="1" applyFill="1" applyBorder="1" applyAlignment="1" applyProtection="1">
      <alignment horizontal="left" vertical="center"/>
    </xf>
    <xf numFmtId="49" fontId="0" fillId="7" borderId="19" xfId="0" applyNumberFormat="1" applyFill="1" applyBorder="1" applyAlignment="1" applyProtection="1">
      <alignment horizontal="center" vertical="center"/>
    </xf>
    <xf numFmtId="49" fontId="0" fillId="7" borderId="18" xfId="0" applyNumberFormat="1" applyFill="1" applyBorder="1" applyAlignment="1" applyProtection="1">
      <alignment horizontal="center" vertical="center"/>
    </xf>
    <xf numFmtId="0" fontId="34" fillId="12" borderId="21" xfId="0" applyFont="1" applyFill="1" applyBorder="1" applyAlignment="1" applyProtection="1">
      <alignment horizontal="center" vertical="center"/>
      <protection locked="0"/>
    </xf>
    <xf numFmtId="0" fontId="37" fillId="8" borderId="21" xfId="0" applyFont="1" applyFill="1" applyBorder="1" applyAlignment="1" applyProtection="1">
      <alignment horizontal="center" wrapText="1"/>
    </xf>
    <xf numFmtId="0" fontId="0" fillId="8" borderId="11" xfId="0" applyFill="1" applyBorder="1" applyAlignment="1" applyProtection="1">
      <alignment horizontal="left" vertical="center"/>
    </xf>
    <xf numFmtId="0" fontId="0" fillId="8" borderId="12" xfId="0" applyFill="1" applyBorder="1" applyAlignment="1" applyProtection="1">
      <alignment horizontal="left" vertical="center"/>
    </xf>
    <xf numFmtId="0" fontId="0" fillId="8" borderId="15" xfId="0" applyFill="1" applyBorder="1" applyAlignment="1" applyProtection="1">
      <alignment horizontal="left" vertical="center"/>
    </xf>
  </cellXfs>
  <cellStyles count="1">
    <cellStyle name="Normálna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6DD"/>
      <color rgb="FFFFFF66"/>
      <color rgb="FFFFFF99"/>
      <color rgb="FF0000FF"/>
      <color rgb="FFCCFF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29347</xdr:colOff>
      <xdr:row>0</xdr:row>
      <xdr:rowOff>0</xdr:rowOff>
    </xdr:from>
    <xdr:to>
      <xdr:col>5</xdr:col>
      <xdr:colOff>570706</xdr:colOff>
      <xdr:row>3</xdr:row>
      <xdr:rowOff>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822" y="0"/>
          <a:ext cx="2093934" cy="647700"/>
        </a:xfrm>
        <a:prstGeom prst="rect">
          <a:avLst/>
        </a:prstGeom>
      </xdr:spPr>
    </xdr:pic>
    <xdr:clientData/>
  </xdr:twoCellAnchor>
  <xdr:twoCellAnchor editAs="oneCell">
    <xdr:from>
      <xdr:col>13</xdr:col>
      <xdr:colOff>723218</xdr:colOff>
      <xdr:row>0</xdr:row>
      <xdr:rowOff>104775</xdr:rowOff>
    </xdr:from>
    <xdr:to>
      <xdr:col>15</xdr:col>
      <xdr:colOff>511773</xdr:colOff>
      <xdr:row>3</xdr:row>
      <xdr:rowOff>9524</xdr:rowOff>
    </xdr:to>
    <xdr:pic>
      <xdr:nvPicPr>
        <xdr:cNvPr id="3" name="Obrázo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00"/>
        <a:stretch/>
      </xdr:blipFill>
      <xdr:spPr>
        <a:xfrm>
          <a:off x="10972118" y="104775"/>
          <a:ext cx="1602787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5"/>
  <sheetViews>
    <sheetView showGridLines="0" tabSelected="1" topLeftCell="A7" zoomScale="70" zoomScaleNormal="70" zoomScaleSheetLayoutView="80" workbookViewId="0">
      <selection activeCell="E29" sqref="E29:F29"/>
    </sheetView>
  </sheetViews>
  <sheetFormatPr defaultRowHeight="15" x14ac:dyDescent="0.25"/>
  <cols>
    <col min="1" max="1" width="0.5703125" style="5" customWidth="1"/>
    <col min="2" max="2" width="3.42578125" style="5" customWidth="1"/>
    <col min="3" max="3" width="22.42578125" style="5" customWidth="1"/>
    <col min="4" max="4" width="11.7109375" style="5" customWidth="1"/>
    <col min="5" max="5" width="10" style="5" customWidth="1"/>
    <col min="6" max="6" width="17.7109375" style="5" customWidth="1"/>
    <col min="7" max="7" width="10" style="5" customWidth="1"/>
    <col min="8" max="8" width="17.7109375" style="5" customWidth="1"/>
    <col min="9" max="9" width="10" style="5" customWidth="1"/>
    <col min="10" max="12" width="14.7109375" style="5" customWidth="1"/>
    <col min="13" max="13" width="10" style="5" customWidth="1"/>
    <col min="14" max="14" width="17.7109375" style="5" customWidth="1"/>
    <col min="15" max="15" width="9.5703125" style="5" customWidth="1"/>
    <col min="16" max="16" width="10.5703125" style="5" customWidth="1"/>
    <col min="17" max="17" width="16" style="5" customWidth="1"/>
    <col min="18" max="18" width="10" style="5" customWidth="1"/>
    <col min="19" max="19" width="12.42578125" style="5" customWidth="1"/>
    <col min="20" max="20" width="16.42578125" style="5" customWidth="1"/>
    <col min="21" max="21" width="16.42578125" style="42" customWidth="1"/>
    <col min="22" max="22" width="13.85546875" style="5" customWidth="1"/>
    <col min="23" max="16384" width="9.140625" style="5"/>
  </cols>
  <sheetData>
    <row r="1" spans="2:22" ht="23.1" customHeight="1" thickTop="1" thickBot="1" x14ac:dyDescent="0.3">
      <c r="B1" s="100" t="s">
        <v>75</v>
      </c>
      <c r="C1" s="101"/>
      <c r="D1" s="244"/>
      <c r="E1" s="245"/>
      <c r="R1" s="9" t="s">
        <v>27</v>
      </c>
      <c r="S1" s="9"/>
      <c r="T1" s="12"/>
      <c r="U1" s="34"/>
    </row>
    <row r="2" spans="2:22" ht="6" customHeight="1" thickTop="1" thickBot="1" x14ac:dyDescent="0.3">
      <c r="B2" s="102"/>
      <c r="C2" s="103"/>
      <c r="D2" s="244"/>
      <c r="E2" s="245"/>
      <c r="H2" s="11"/>
      <c r="P2" s="8"/>
      <c r="Q2" s="8"/>
      <c r="T2" s="13"/>
      <c r="U2" s="35"/>
    </row>
    <row r="3" spans="2:22" ht="23.1" customHeight="1" thickTop="1" thickBot="1" x14ac:dyDescent="0.3">
      <c r="B3" s="104"/>
      <c r="C3" s="105"/>
      <c r="D3" s="244"/>
      <c r="E3" s="245"/>
      <c r="R3" s="9" t="s">
        <v>26</v>
      </c>
      <c r="S3" s="9"/>
      <c r="T3" s="12"/>
      <c r="U3" s="34"/>
    </row>
    <row r="4" spans="2:22" ht="9.9499999999999993" customHeight="1" thickTop="1" x14ac:dyDescent="0.25">
      <c r="P4" s="8"/>
      <c r="Q4" s="8"/>
      <c r="T4" s="10"/>
      <c r="U4" s="36"/>
    </row>
    <row r="5" spans="2:22" ht="28.5" customHeight="1" thickBot="1" x14ac:dyDescent="0.3">
      <c r="B5" s="253" t="s">
        <v>24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37"/>
      <c r="V5" s="4"/>
    </row>
    <row r="6" spans="2:22" ht="24.95" customHeight="1" x14ac:dyDescent="0.25">
      <c r="B6" s="203" t="s">
        <v>15</v>
      </c>
      <c r="C6" s="204"/>
      <c r="D6" s="204"/>
      <c r="E6" s="240"/>
      <c r="F6" s="241"/>
      <c r="G6" s="241"/>
      <c r="H6" s="241"/>
      <c r="I6" s="241"/>
      <c r="J6" s="241"/>
      <c r="K6" s="241"/>
      <c r="L6" s="241"/>
      <c r="M6" s="241"/>
      <c r="N6" s="241"/>
      <c r="O6" s="234" t="s">
        <v>13</v>
      </c>
      <c r="P6" s="235"/>
      <c r="Q6" s="236"/>
      <c r="R6" s="109">
        <v>0</v>
      </c>
      <c r="S6" s="109"/>
      <c r="T6" s="110"/>
      <c r="U6" s="38"/>
      <c r="V6" s="4"/>
    </row>
    <row r="7" spans="2:22" ht="24.95" customHeight="1" thickBot="1" x14ac:dyDescent="0.3">
      <c r="B7" s="215" t="s">
        <v>14</v>
      </c>
      <c r="C7" s="216"/>
      <c r="D7" s="216"/>
      <c r="E7" s="182"/>
      <c r="F7" s="183"/>
      <c r="G7" s="183"/>
      <c r="H7" s="183"/>
      <c r="I7" s="183"/>
      <c r="J7" s="183"/>
      <c r="K7" s="183"/>
      <c r="L7" s="183"/>
      <c r="M7" s="183"/>
      <c r="N7" s="183"/>
      <c r="O7" s="237"/>
      <c r="P7" s="238"/>
      <c r="Q7" s="239"/>
      <c r="R7" s="111"/>
      <c r="S7" s="111"/>
      <c r="T7" s="112"/>
      <c r="U7" s="38"/>
      <c r="V7" s="4"/>
    </row>
    <row r="8" spans="2:22" ht="23.25" customHeight="1" thickBot="1" x14ac:dyDescent="0.3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39"/>
      <c r="V8" s="4"/>
    </row>
    <row r="9" spans="2:22" ht="31.5" customHeight="1" x14ac:dyDescent="0.25">
      <c r="B9" s="258" t="s">
        <v>0</v>
      </c>
      <c r="C9" s="259"/>
      <c r="D9" s="260"/>
      <c r="E9" s="152" t="s">
        <v>8</v>
      </c>
      <c r="F9" s="153"/>
      <c r="G9" s="151" t="s">
        <v>9</v>
      </c>
      <c r="H9" s="153"/>
      <c r="I9" s="151" t="s">
        <v>12</v>
      </c>
      <c r="J9" s="152"/>
      <c r="K9" s="152"/>
      <c r="L9" s="153"/>
      <c r="M9" s="152" t="s">
        <v>10</v>
      </c>
      <c r="N9" s="153"/>
      <c r="O9" s="151" t="s">
        <v>73</v>
      </c>
      <c r="P9" s="152"/>
      <c r="Q9" s="153"/>
      <c r="R9" s="254" t="s">
        <v>76</v>
      </c>
      <c r="S9" s="254"/>
      <c r="T9" s="255"/>
      <c r="U9" s="40"/>
      <c r="V9" s="4"/>
    </row>
    <row r="10" spans="2:22" x14ac:dyDescent="0.25">
      <c r="B10" s="265" t="s">
        <v>1</v>
      </c>
      <c r="C10" s="266"/>
      <c r="D10" s="267"/>
      <c r="E10" s="155"/>
      <c r="F10" s="156"/>
      <c r="G10" s="154"/>
      <c r="H10" s="156"/>
      <c r="I10" s="198" t="s">
        <v>28</v>
      </c>
      <c r="J10" s="199"/>
      <c r="K10" s="3" t="s">
        <v>29</v>
      </c>
      <c r="L10" s="3" t="s">
        <v>30</v>
      </c>
      <c r="M10" s="155"/>
      <c r="N10" s="156"/>
      <c r="O10" s="154"/>
      <c r="P10" s="155"/>
      <c r="Q10" s="156"/>
      <c r="R10" s="256"/>
      <c r="S10" s="256"/>
      <c r="T10" s="257"/>
      <c r="U10" s="40"/>
      <c r="V10" s="4"/>
    </row>
    <row r="11" spans="2:22" ht="24.95" customHeight="1" x14ac:dyDescent="0.25">
      <c r="B11" s="200" t="s">
        <v>44</v>
      </c>
      <c r="C11" s="201"/>
      <c r="D11" s="201"/>
      <c r="E11" s="184">
        <v>0</v>
      </c>
      <c r="F11" s="185"/>
      <c r="G11" s="184">
        <v>0</v>
      </c>
      <c r="H11" s="185"/>
      <c r="I11" s="217" t="s">
        <v>11</v>
      </c>
      <c r="J11" s="218"/>
      <c r="K11" s="6" t="s">
        <v>11</v>
      </c>
      <c r="L11" s="7" t="s">
        <v>11</v>
      </c>
      <c r="M11" s="184">
        <v>0</v>
      </c>
      <c r="N11" s="185"/>
      <c r="O11" s="184">
        <v>0</v>
      </c>
      <c r="P11" s="186"/>
      <c r="Q11" s="185"/>
      <c r="R11" s="261" t="s">
        <v>11</v>
      </c>
      <c r="S11" s="261"/>
      <c r="T11" s="262"/>
      <c r="U11" s="41"/>
      <c r="V11" s="4"/>
    </row>
    <row r="12" spans="2:22" ht="24.95" customHeight="1" x14ac:dyDescent="0.25">
      <c r="B12" s="221" t="s">
        <v>72</v>
      </c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3"/>
      <c r="O12" s="184">
        <v>0</v>
      </c>
      <c r="P12" s="186"/>
      <c r="Q12" s="185"/>
      <c r="R12" s="184">
        <v>0</v>
      </c>
      <c r="S12" s="186"/>
      <c r="T12" s="187"/>
      <c r="V12" s="4"/>
    </row>
    <row r="13" spans="2:22" ht="24.95" customHeight="1" x14ac:dyDescent="0.25">
      <c r="B13" s="56"/>
      <c r="C13" s="54"/>
      <c r="D13" s="54"/>
      <c r="E13" s="54"/>
      <c r="F13" s="54"/>
      <c r="G13" s="54"/>
      <c r="H13" s="54"/>
      <c r="I13" s="54"/>
      <c r="J13" s="54"/>
      <c r="K13" s="227"/>
      <c r="L13" s="227"/>
      <c r="M13" s="227"/>
      <c r="N13" s="227"/>
      <c r="O13" s="231" t="s">
        <v>77</v>
      </c>
      <c r="P13" s="232"/>
      <c r="Q13" s="264"/>
      <c r="R13" s="231" t="s">
        <v>74</v>
      </c>
      <c r="S13" s="232"/>
      <c r="T13" s="233"/>
      <c r="U13" s="43"/>
      <c r="V13" s="4"/>
    </row>
    <row r="14" spans="2:22" ht="24.95" customHeight="1" x14ac:dyDescent="0.25">
      <c r="B14" s="56"/>
      <c r="C14" s="54"/>
      <c r="D14" s="54"/>
      <c r="E14" s="54"/>
      <c r="F14" s="54"/>
      <c r="G14" s="54"/>
      <c r="H14" s="54"/>
      <c r="I14" s="54"/>
      <c r="J14" s="54"/>
      <c r="K14" s="55"/>
      <c r="L14" s="55"/>
      <c r="M14" s="55"/>
      <c r="N14" s="55"/>
      <c r="O14" s="228">
        <v>0</v>
      </c>
      <c r="P14" s="229"/>
      <c r="Q14" s="263"/>
      <c r="R14" s="228">
        <v>0</v>
      </c>
      <c r="S14" s="229"/>
      <c r="T14" s="230"/>
      <c r="U14" s="43"/>
      <c r="V14" s="4"/>
    </row>
    <row r="15" spans="2:22" ht="24.95" customHeight="1" thickBot="1" x14ac:dyDescent="0.3">
      <c r="B15" s="192" t="s">
        <v>58</v>
      </c>
      <c r="C15" s="193"/>
      <c r="D15" s="194"/>
      <c r="E15" s="195">
        <v>0</v>
      </c>
      <c r="F15" s="195"/>
      <c r="G15" s="196">
        <v>0</v>
      </c>
      <c r="H15" s="197"/>
      <c r="I15" s="195">
        <v>0</v>
      </c>
      <c r="J15" s="195"/>
      <c r="K15" s="57">
        <v>0</v>
      </c>
      <c r="L15" s="58">
        <v>0</v>
      </c>
      <c r="M15" s="196">
        <v>0</v>
      </c>
      <c r="N15" s="197"/>
      <c r="O15" s="209">
        <v>0</v>
      </c>
      <c r="P15" s="210"/>
      <c r="Q15" s="211"/>
      <c r="R15" s="211">
        <v>0</v>
      </c>
      <c r="S15" s="219"/>
      <c r="T15" s="220"/>
      <c r="U15" s="44"/>
      <c r="V15" s="4"/>
    </row>
    <row r="16" spans="2:22" ht="8.1" customHeight="1" thickBot="1" x14ac:dyDescent="0.3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39"/>
      <c r="V16" s="4"/>
    </row>
    <row r="17" spans="2:22" ht="23.1" customHeight="1" x14ac:dyDescent="0.25">
      <c r="B17" s="248" t="s">
        <v>25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50"/>
      <c r="U17" s="45"/>
      <c r="V17" s="4"/>
    </row>
    <row r="18" spans="2:22" ht="23.1" customHeight="1" x14ac:dyDescent="0.25">
      <c r="B18" s="22" t="s">
        <v>2</v>
      </c>
      <c r="C18" s="201" t="s">
        <v>5</v>
      </c>
      <c r="D18" s="251"/>
      <c r="E18" s="19" t="s">
        <v>31</v>
      </c>
      <c r="F18" s="2">
        <f>125*E11</f>
        <v>0</v>
      </c>
      <c r="G18" s="19" t="s">
        <v>34</v>
      </c>
      <c r="H18" s="2">
        <f>160*G11</f>
        <v>0</v>
      </c>
      <c r="I18" s="161" t="s">
        <v>36</v>
      </c>
      <c r="J18" s="188">
        <f>IF(I15&gt;0,14000,0)</f>
        <v>0</v>
      </c>
      <c r="K18" s="242">
        <f>IF(K15&gt;0,14000,0)</f>
        <v>0</v>
      </c>
      <c r="L18" s="242">
        <f>IF(L15&gt;0,14000,0)</f>
        <v>0</v>
      </c>
      <c r="M18" s="19" t="s">
        <v>37</v>
      </c>
      <c r="N18" s="2">
        <f>80*M11</f>
        <v>0</v>
      </c>
      <c r="O18" s="19" t="s">
        <v>37</v>
      </c>
      <c r="P18" s="32" t="s">
        <v>71</v>
      </c>
      <c r="Q18" s="2">
        <f>IF(O11=0,0,(80*Hárok1!B4+85*Hárok1!B6))</f>
        <v>0</v>
      </c>
      <c r="R18" s="161" t="s">
        <v>40</v>
      </c>
      <c r="S18" s="212" t="s">
        <v>70</v>
      </c>
      <c r="T18" s="149">
        <f>600*(R12-R14)+620*R14</f>
        <v>0</v>
      </c>
      <c r="U18" s="46"/>
      <c r="V18" s="4"/>
    </row>
    <row r="19" spans="2:22" ht="23.1" customHeight="1" x14ac:dyDescent="0.25">
      <c r="B19" s="22" t="s">
        <v>3</v>
      </c>
      <c r="C19" s="180" t="s">
        <v>6</v>
      </c>
      <c r="D19" s="181"/>
      <c r="E19" s="30" t="s">
        <v>32</v>
      </c>
      <c r="F19" s="31">
        <f>IF(ISBLANK(E11),0,650*R6)</f>
        <v>0</v>
      </c>
      <c r="G19" s="30" t="s">
        <v>35</v>
      </c>
      <c r="H19" s="31">
        <f>IF(ISBLANK(G11),0,860*R6)</f>
        <v>0</v>
      </c>
      <c r="I19" s="162"/>
      <c r="J19" s="189"/>
      <c r="K19" s="243"/>
      <c r="L19" s="243"/>
      <c r="M19" s="30" t="s">
        <v>38</v>
      </c>
      <c r="N19" s="31">
        <f>IF(ISBLANK(M11),0,870*R6)</f>
        <v>0</v>
      </c>
      <c r="O19" s="30" t="s">
        <v>39</v>
      </c>
      <c r="P19" s="33" t="s">
        <v>66</v>
      </c>
      <c r="Q19" s="31">
        <f>390*(O12-O14)+420*O14</f>
        <v>0</v>
      </c>
      <c r="R19" s="162"/>
      <c r="S19" s="213"/>
      <c r="T19" s="150"/>
      <c r="U19" s="46"/>
      <c r="V19" s="4"/>
    </row>
    <row r="20" spans="2:22" ht="23.1" customHeight="1" x14ac:dyDescent="0.25">
      <c r="B20" s="22" t="s">
        <v>4</v>
      </c>
      <c r="C20" s="201" t="s">
        <v>45</v>
      </c>
      <c r="D20" s="251"/>
      <c r="E20" s="19" t="s">
        <v>48</v>
      </c>
      <c r="F20" s="2">
        <f>ROUND(0.7*E15,2)</f>
        <v>0</v>
      </c>
      <c r="G20" s="19" t="s">
        <v>48</v>
      </c>
      <c r="H20" s="2">
        <f>ROUND(0.7*G15,2)</f>
        <v>0</v>
      </c>
      <c r="I20" s="21" t="s">
        <v>42</v>
      </c>
      <c r="J20" s="1">
        <f>ROUND(0.7*I15,2)</f>
        <v>0</v>
      </c>
      <c r="K20" s="14">
        <f>ROUND(0.7*K15,2)</f>
        <v>0</v>
      </c>
      <c r="L20" s="14">
        <f>ROUND(0.7*L15,2)</f>
        <v>0</v>
      </c>
      <c r="M20" s="19" t="s">
        <v>48</v>
      </c>
      <c r="N20" s="2">
        <f>ROUND(0.7*M15,2)</f>
        <v>0</v>
      </c>
      <c r="O20" s="19" t="s">
        <v>48</v>
      </c>
      <c r="P20" s="32" t="s">
        <v>48</v>
      </c>
      <c r="Q20" s="2">
        <f>ROUND(0.7*O15,2)</f>
        <v>0</v>
      </c>
      <c r="R20" s="19" t="s">
        <v>49</v>
      </c>
      <c r="S20" s="32" t="s">
        <v>49</v>
      </c>
      <c r="T20" s="59">
        <f>ROUND(0.1*R15,2)</f>
        <v>0</v>
      </c>
      <c r="U20" s="46"/>
      <c r="V20" s="4"/>
    </row>
    <row r="21" spans="2:22" ht="30" customHeight="1" thickBot="1" x14ac:dyDescent="0.3">
      <c r="B21" s="174" t="s">
        <v>33</v>
      </c>
      <c r="C21" s="175"/>
      <c r="D21" s="176"/>
      <c r="E21" s="159">
        <f>MIN(F18:F20)</f>
        <v>0</v>
      </c>
      <c r="F21" s="160"/>
      <c r="G21" s="159">
        <f>MIN(H18:H20)</f>
        <v>0</v>
      </c>
      <c r="H21" s="160"/>
      <c r="I21" s="179">
        <f>MIN(J18:J20)+MIN(K18:K20)+MIN(L18:L20)</f>
        <v>0</v>
      </c>
      <c r="J21" s="177"/>
      <c r="K21" s="177"/>
      <c r="L21" s="177"/>
      <c r="M21" s="179">
        <f>MIN(N18:N20)</f>
        <v>0</v>
      </c>
      <c r="N21" s="178"/>
      <c r="O21" s="179">
        <f>MIN(Q18:Q20)</f>
        <v>0</v>
      </c>
      <c r="P21" s="177"/>
      <c r="Q21" s="178"/>
      <c r="R21" s="159">
        <f>MIN(S18:T20)</f>
        <v>0</v>
      </c>
      <c r="S21" s="159"/>
      <c r="T21" s="252"/>
      <c r="U21" s="25"/>
      <c r="V21" s="4"/>
    </row>
    <row r="22" spans="2:22" ht="8.1" customHeight="1" thickBot="1" x14ac:dyDescent="0.3"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39"/>
      <c r="V22" s="4"/>
    </row>
    <row r="23" spans="2:22" ht="23.1" customHeight="1" x14ac:dyDescent="0.25">
      <c r="B23" s="224" t="s">
        <v>16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6"/>
      <c r="U23" s="26"/>
      <c r="V23" s="4"/>
    </row>
    <row r="24" spans="2:22" ht="23.1" customHeight="1" x14ac:dyDescent="0.25">
      <c r="B24" s="22" t="s">
        <v>2</v>
      </c>
      <c r="C24" s="180" t="s">
        <v>7</v>
      </c>
      <c r="D24" s="181"/>
      <c r="E24" s="20" t="s">
        <v>52</v>
      </c>
      <c r="F24" s="24">
        <f>1300*R6</f>
        <v>0</v>
      </c>
      <c r="G24" s="20" t="s">
        <v>55</v>
      </c>
      <c r="H24" s="24">
        <f>1800*R6</f>
        <v>0</v>
      </c>
      <c r="I24" s="19" t="s">
        <v>53</v>
      </c>
      <c r="J24" s="15">
        <f>IF(I15&gt;0,20000,0)</f>
        <v>0</v>
      </c>
      <c r="K24" s="16">
        <f>IF(K15&gt;0,20000,0)</f>
        <v>0</v>
      </c>
      <c r="L24" s="16">
        <f>IF(L15&gt;0,20000,0)</f>
        <v>0</v>
      </c>
      <c r="M24" s="20" t="s">
        <v>54</v>
      </c>
      <c r="N24" s="24">
        <f>1900*R6</f>
        <v>0</v>
      </c>
      <c r="O24" s="20" t="s">
        <v>54</v>
      </c>
      <c r="P24" s="205">
        <f>1900*O12</f>
        <v>0</v>
      </c>
      <c r="Q24" s="214"/>
      <c r="R24" s="23" t="s">
        <v>43</v>
      </c>
      <c r="S24" s="207">
        <f>6000*R12</f>
        <v>0</v>
      </c>
      <c r="T24" s="208"/>
      <c r="U24" s="46"/>
      <c r="V24" s="4"/>
    </row>
    <row r="25" spans="2:22" ht="23.1" customHeight="1" x14ac:dyDescent="0.25">
      <c r="B25" s="22" t="s">
        <v>3</v>
      </c>
      <c r="C25" s="180" t="s">
        <v>56</v>
      </c>
      <c r="D25" s="181"/>
      <c r="E25" s="20" t="s">
        <v>47</v>
      </c>
      <c r="F25" s="24">
        <f>ROUND(0.75*E15,2)</f>
        <v>0</v>
      </c>
      <c r="G25" s="20" t="s">
        <v>47</v>
      </c>
      <c r="H25" s="24">
        <f>ROUND(0.75*G15,2)</f>
        <v>0</v>
      </c>
      <c r="I25" s="21" t="s">
        <v>46</v>
      </c>
      <c r="J25" s="17">
        <f>ROUND(0.75*I15,2)</f>
        <v>0</v>
      </c>
      <c r="K25" s="18">
        <f>ROUND(0.75*K15,2)</f>
        <v>0</v>
      </c>
      <c r="L25" s="18">
        <f>ROUND(0.75*L15,2)</f>
        <v>0</v>
      </c>
      <c r="M25" s="20" t="s">
        <v>47</v>
      </c>
      <c r="N25" s="24">
        <f>ROUND(0.75*M15,2)</f>
        <v>0</v>
      </c>
      <c r="O25" s="20" t="s">
        <v>47</v>
      </c>
      <c r="P25" s="207">
        <f>ROUND(0.75*O15,2)</f>
        <v>0</v>
      </c>
      <c r="Q25" s="189"/>
      <c r="R25" s="19" t="s">
        <v>50</v>
      </c>
      <c r="S25" s="205">
        <f>ROUND(0.9*R15,2)</f>
        <v>0</v>
      </c>
      <c r="T25" s="206"/>
      <c r="U25" s="46"/>
      <c r="V25" s="4"/>
    </row>
    <row r="26" spans="2:22" ht="30" customHeight="1" thickBot="1" x14ac:dyDescent="0.3">
      <c r="B26" s="174" t="s">
        <v>41</v>
      </c>
      <c r="C26" s="175"/>
      <c r="D26" s="176"/>
      <c r="E26" s="177">
        <f>MIN(F24:F25)</f>
        <v>0</v>
      </c>
      <c r="F26" s="178"/>
      <c r="G26" s="177">
        <f>MIN(H24:H25)</f>
        <v>0</v>
      </c>
      <c r="H26" s="178"/>
      <c r="I26" s="179">
        <f>MIN(J24:J25)+MIN(K24:K25)+MIN(L24:L25)</f>
        <v>0</v>
      </c>
      <c r="J26" s="177"/>
      <c r="K26" s="177"/>
      <c r="L26" s="177"/>
      <c r="M26" s="179">
        <f>MIN(N24:N25)</f>
        <v>0</v>
      </c>
      <c r="N26" s="178"/>
      <c r="O26" s="179">
        <f>MIN(P24:P25)</f>
        <v>0</v>
      </c>
      <c r="P26" s="177"/>
      <c r="Q26" s="178"/>
      <c r="R26" s="177">
        <f>MIN(S24:T25)</f>
        <v>0</v>
      </c>
      <c r="S26" s="177"/>
      <c r="T26" s="202"/>
      <c r="U26" s="25"/>
      <c r="V26" s="4"/>
    </row>
    <row r="27" spans="2:22" ht="8.1" customHeight="1" thickBot="1" x14ac:dyDescent="0.3"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39"/>
      <c r="V27" s="4"/>
    </row>
    <row r="28" spans="2:22" ht="23.1" customHeight="1" x14ac:dyDescent="0.25">
      <c r="B28" s="170" t="s">
        <v>62</v>
      </c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2"/>
      <c r="T28" s="173"/>
      <c r="U28" s="26"/>
      <c r="V28" s="4"/>
    </row>
    <row r="29" spans="2:22" ht="39.950000000000003" customHeight="1" x14ac:dyDescent="0.25">
      <c r="B29" s="246" t="s">
        <v>64</v>
      </c>
      <c r="C29" s="247"/>
      <c r="D29" s="247"/>
      <c r="E29" s="163">
        <v>0</v>
      </c>
      <c r="F29" s="163"/>
      <c r="G29" s="163">
        <v>0</v>
      </c>
      <c r="H29" s="163"/>
      <c r="I29" s="157">
        <v>0</v>
      </c>
      <c r="J29" s="165"/>
      <c r="K29" s="165"/>
      <c r="L29" s="158"/>
      <c r="M29" s="163">
        <v>0</v>
      </c>
      <c r="N29" s="163"/>
      <c r="O29" s="157">
        <v>0</v>
      </c>
      <c r="P29" s="165"/>
      <c r="Q29" s="158"/>
      <c r="R29" s="163">
        <v>0</v>
      </c>
      <c r="S29" s="157"/>
      <c r="T29" s="164"/>
      <c r="U29" s="47"/>
      <c r="V29" s="4"/>
    </row>
    <row r="30" spans="2:22" ht="39.950000000000003" customHeight="1" x14ac:dyDescent="0.25">
      <c r="B30" s="190" t="s">
        <v>65</v>
      </c>
      <c r="C30" s="191"/>
      <c r="D30" s="191"/>
      <c r="E30" s="157">
        <v>0</v>
      </c>
      <c r="F30" s="158"/>
      <c r="G30" s="157">
        <v>0</v>
      </c>
      <c r="H30" s="158"/>
      <c r="I30" s="157">
        <v>0</v>
      </c>
      <c r="J30" s="165"/>
      <c r="K30" s="165"/>
      <c r="L30" s="158"/>
      <c r="M30" s="157">
        <v>0</v>
      </c>
      <c r="N30" s="158"/>
      <c r="O30" s="157">
        <v>0</v>
      </c>
      <c r="P30" s="165"/>
      <c r="Q30" s="158"/>
      <c r="R30" s="157">
        <v>0</v>
      </c>
      <c r="S30" s="165"/>
      <c r="T30" s="166"/>
      <c r="U30" s="47"/>
      <c r="V30" s="4"/>
    </row>
    <row r="31" spans="2:22" ht="30" customHeight="1" x14ac:dyDescent="0.25">
      <c r="B31" s="73" t="s">
        <v>63</v>
      </c>
      <c r="C31" s="74"/>
      <c r="D31" s="74"/>
      <c r="E31" s="75">
        <f>IF(ISBLANK(E30),"",MIN(E26,E15-E29))</f>
        <v>0</v>
      </c>
      <c r="F31" s="75"/>
      <c r="G31" s="75">
        <f>IF(ISBLANK(G30),"",MIN(G26,G15-G29))</f>
        <v>0</v>
      </c>
      <c r="H31" s="75"/>
      <c r="I31" s="76">
        <f>IF(ISBLANK(I30),"",MIN(I26,SUM(I15:L15)-I29))</f>
        <v>0</v>
      </c>
      <c r="J31" s="77"/>
      <c r="K31" s="77"/>
      <c r="L31" s="78"/>
      <c r="M31" s="75">
        <f>IF(ISBLANK(M30),"",MIN(M26,M15-M29))</f>
        <v>0</v>
      </c>
      <c r="N31" s="75"/>
      <c r="O31" s="76">
        <f>IF(ISBLANK(O30),"",MIN(O26,O15-O29))</f>
        <v>0</v>
      </c>
      <c r="P31" s="77"/>
      <c r="Q31" s="78"/>
      <c r="R31" s="75">
        <f>IF(ISBLANK(R30),"",MIN(R26,R15-R29))</f>
        <v>0</v>
      </c>
      <c r="S31" s="76"/>
      <c r="T31" s="79"/>
      <c r="U31" s="27"/>
    </row>
    <row r="32" spans="2:22" ht="28.5" customHeight="1" thickBot="1" x14ac:dyDescent="0.3">
      <c r="B32" s="167" t="s">
        <v>57</v>
      </c>
      <c r="C32" s="168"/>
      <c r="D32" s="168"/>
      <c r="E32" s="148">
        <f>IF(ISBLANK(E30),"",IF(E15-E29-E30&gt;0,E15-E29-E30,0))</f>
        <v>0</v>
      </c>
      <c r="F32" s="148"/>
      <c r="G32" s="148">
        <f>IF(ISBLANK(G30),"",IF(G15-G29-G30&gt;0,G15-G29-G30,0))</f>
        <v>0</v>
      </c>
      <c r="H32" s="148"/>
      <c r="I32" s="145">
        <f>IF(ISBLANK(I30),"",IF(SUM(I15:L15)-I29-I30&gt;0,SUM(I15:L15)-I29-I30,0))</f>
        <v>0</v>
      </c>
      <c r="J32" s="146"/>
      <c r="K32" s="146"/>
      <c r="L32" s="147"/>
      <c r="M32" s="148">
        <f>IF(ISBLANK(M30),"",IF(M15-M29-M30&gt;0,M15-M29-M30,0))</f>
        <v>0</v>
      </c>
      <c r="N32" s="148"/>
      <c r="O32" s="145">
        <f>IF(ISBLANK(O30),"",IF(O15-O29-O30&gt;0,O15-O29-O30,0))</f>
        <v>0</v>
      </c>
      <c r="P32" s="146"/>
      <c r="Q32" s="147"/>
      <c r="R32" s="148">
        <f>IF(ISBLANK(R30),"",IF(R15-R29-R30&gt;0,R15-R29-R30,0))</f>
        <v>0</v>
      </c>
      <c r="S32" s="145"/>
      <c r="T32" s="169"/>
      <c r="U32" s="28"/>
    </row>
    <row r="33" spans="2:21" ht="8.1" customHeight="1" thickBot="1" x14ac:dyDescent="0.3"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39"/>
    </row>
    <row r="34" spans="2:21" ht="23.1" customHeight="1" thickBot="1" x14ac:dyDescent="0.3">
      <c r="B34" s="60" t="s">
        <v>23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48"/>
    </row>
    <row r="35" spans="2:21" ht="23.1" customHeight="1" x14ac:dyDescent="0.25">
      <c r="B35" s="94" t="s">
        <v>59</v>
      </c>
      <c r="C35" s="95"/>
      <c r="D35" s="95"/>
      <c r="E35" s="95"/>
      <c r="F35" s="95"/>
      <c r="G35" s="95"/>
      <c r="H35" s="95"/>
      <c r="I35" s="95"/>
      <c r="J35" s="95"/>
      <c r="K35" s="96">
        <f>SUM(E15:T15)</f>
        <v>0</v>
      </c>
      <c r="L35" s="96"/>
      <c r="M35" s="96"/>
      <c r="N35" s="96"/>
      <c r="O35" s="96"/>
      <c r="P35" s="96"/>
      <c r="Q35" s="96"/>
      <c r="R35" s="96"/>
      <c r="S35" s="97"/>
      <c r="T35" s="98"/>
      <c r="U35" s="49"/>
    </row>
    <row r="36" spans="2:21" ht="23.1" customHeight="1" x14ac:dyDescent="0.25">
      <c r="B36" s="113" t="s">
        <v>17</v>
      </c>
      <c r="C36" s="114"/>
      <c r="D36" s="114"/>
      <c r="E36" s="121" t="s">
        <v>18</v>
      </c>
      <c r="F36" s="121"/>
      <c r="G36" s="121"/>
      <c r="H36" s="121"/>
      <c r="I36" s="121"/>
      <c r="J36" s="121"/>
      <c r="K36" s="131">
        <f>SUM(E29:T29)</f>
        <v>0</v>
      </c>
      <c r="L36" s="131"/>
      <c r="M36" s="131"/>
      <c r="N36" s="131"/>
      <c r="O36" s="131"/>
      <c r="P36" s="131"/>
      <c r="Q36" s="131"/>
      <c r="R36" s="131"/>
      <c r="S36" s="132"/>
      <c r="T36" s="133"/>
      <c r="U36" s="49"/>
    </row>
    <row r="37" spans="2:21" ht="23.1" customHeight="1" x14ac:dyDescent="0.25">
      <c r="B37" s="115"/>
      <c r="C37" s="116"/>
      <c r="D37" s="116"/>
      <c r="E37" s="122" t="s">
        <v>21</v>
      </c>
      <c r="F37" s="122"/>
      <c r="G37" s="122"/>
      <c r="H37" s="122"/>
      <c r="I37" s="122"/>
      <c r="J37" s="123"/>
      <c r="K37" s="134">
        <f>ROUNDDOWN(SUM(E29:T29),-1)</f>
        <v>0</v>
      </c>
      <c r="L37" s="134"/>
      <c r="M37" s="134"/>
      <c r="N37" s="134"/>
      <c r="O37" s="134"/>
      <c r="P37" s="134"/>
      <c r="Q37" s="134"/>
      <c r="R37" s="134"/>
      <c r="S37" s="135"/>
      <c r="T37" s="136"/>
      <c r="U37" s="50"/>
    </row>
    <row r="38" spans="2:21" ht="23.1" customHeight="1" x14ac:dyDescent="0.25">
      <c r="B38" s="143" t="s">
        <v>51</v>
      </c>
      <c r="C38" s="144"/>
      <c r="D38" s="144"/>
      <c r="E38" s="144"/>
      <c r="F38" s="144"/>
      <c r="G38" s="144"/>
      <c r="H38" s="144"/>
      <c r="I38" s="144"/>
      <c r="J38" s="144"/>
      <c r="K38" s="137">
        <f>R6*12000</f>
        <v>0</v>
      </c>
      <c r="L38" s="137"/>
      <c r="M38" s="137"/>
      <c r="N38" s="137"/>
      <c r="O38" s="137"/>
      <c r="P38" s="137"/>
      <c r="Q38" s="137"/>
      <c r="R38" s="137"/>
      <c r="S38" s="138"/>
      <c r="T38" s="139"/>
      <c r="U38" s="49"/>
    </row>
    <row r="39" spans="2:21" ht="23.1" customHeight="1" x14ac:dyDescent="0.25">
      <c r="B39" s="117" t="s">
        <v>20</v>
      </c>
      <c r="C39" s="118"/>
      <c r="D39" s="118"/>
      <c r="E39" s="124" t="s">
        <v>18</v>
      </c>
      <c r="F39" s="124"/>
      <c r="G39" s="124"/>
      <c r="H39" s="124"/>
      <c r="I39" s="124"/>
      <c r="J39" s="125"/>
      <c r="K39" s="140">
        <f>SUM(E30:T30)</f>
        <v>0</v>
      </c>
      <c r="L39" s="140"/>
      <c r="M39" s="140"/>
      <c r="N39" s="140"/>
      <c r="O39" s="140"/>
      <c r="P39" s="140"/>
      <c r="Q39" s="140"/>
      <c r="R39" s="140"/>
      <c r="S39" s="141"/>
      <c r="T39" s="142"/>
      <c r="U39" s="49"/>
    </row>
    <row r="40" spans="2:21" ht="23.1" customHeight="1" x14ac:dyDescent="0.25">
      <c r="B40" s="119"/>
      <c r="C40" s="120"/>
      <c r="D40" s="120"/>
      <c r="E40" s="126" t="s">
        <v>22</v>
      </c>
      <c r="F40" s="126"/>
      <c r="G40" s="126"/>
      <c r="H40" s="126"/>
      <c r="I40" s="126"/>
      <c r="J40" s="127"/>
      <c r="K40" s="128">
        <f>MIN(K39,ROUNDDOWN(SUM(E30:T30),-1))</f>
        <v>0</v>
      </c>
      <c r="L40" s="128"/>
      <c r="M40" s="128"/>
      <c r="N40" s="128"/>
      <c r="O40" s="128"/>
      <c r="P40" s="128"/>
      <c r="Q40" s="128"/>
      <c r="R40" s="128"/>
      <c r="S40" s="129"/>
      <c r="T40" s="130"/>
      <c r="U40" s="50"/>
    </row>
    <row r="41" spans="2:21" ht="23.1" customHeight="1" x14ac:dyDescent="0.25">
      <c r="B41" s="80" t="s">
        <v>60</v>
      </c>
      <c r="C41" s="81"/>
      <c r="D41" s="81"/>
      <c r="E41" s="84" t="s">
        <v>18</v>
      </c>
      <c r="F41" s="84"/>
      <c r="G41" s="84"/>
      <c r="H41" s="84"/>
      <c r="I41" s="84"/>
      <c r="J41" s="85"/>
      <c r="K41" s="86">
        <f>SUM(E31:T31)</f>
        <v>0</v>
      </c>
      <c r="L41" s="86"/>
      <c r="M41" s="86"/>
      <c r="N41" s="86"/>
      <c r="O41" s="86"/>
      <c r="P41" s="86"/>
      <c r="Q41" s="86"/>
      <c r="R41" s="86"/>
      <c r="S41" s="87"/>
      <c r="T41" s="88"/>
      <c r="U41" s="51"/>
    </row>
    <row r="42" spans="2:21" ht="23.1" customHeight="1" x14ac:dyDescent="0.25">
      <c r="B42" s="82"/>
      <c r="C42" s="83"/>
      <c r="D42" s="83"/>
      <c r="E42" s="89" t="s">
        <v>22</v>
      </c>
      <c r="F42" s="89"/>
      <c r="G42" s="89"/>
      <c r="H42" s="89"/>
      <c r="I42" s="89"/>
      <c r="J42" s="90"/>
      <c r="K42" s="91">
        <f>MIN(K41,ROUNDDOWN(SUM(E31:T31),-1))</f>
        <v>0</v>
      </c>
      <c r="L42" s="91"/>
      <c r="M42" s="91"/>
      <c r="N42" s="91"/>
      <c r="O42" s="91"/>
      <c r="P42" s="91"/>
      <c r="Q42" s="91"/>
      <c r="R42" s="91"/>
      <c r="S42" s="92"/>
      <c r="T42" s="93"/>
      <c r="U42" s="52"/>
    </row>
    <row r="43" spans="2:21" ht="23.1" customHeight="1" x14ac:dyDescent="0.25">
      <c r="B43" s="66" t="s">
        <v>19</v>
      </c>
      <c r="C43" s="67"/>
      <c r="D43" s="67"/>
      <c r="E43" s="70" t="s">
        <v>18</v>
      </c>
      <c r="F43" s="70"/>
      <c r="G43" s="70"/>
      <c r="H43" s="70"/>
      <c r="I43" s="70"/>
      <c r="J43" s="70"/>
      <c r="K43" s="63">
        <f>SUM(E32:T32)</f>
        <v>0</v>
      </c>
      <c r="L43" s="64"/>
      <c r="M43" s="64"/>
      <c r="N43" s="64"/>
      <c r="O43" s="64"/>
      <c r="P43" s="64"/>
      <c r="Q43" s="64"/>
      <c r="R43" s="64"/>
      <c r="S43" s="64"/>
      <c r="T43" s="65"/>
      <c r="U43" s="53"/>
    </row>
    <row r="44" spans="2:21" ht="23.1" customHeight="1" thickBot="1" x14ac:dyDescent="0.3">
      <c r="B44" s="68"/>
      <c r="C44" s="69"/>
      <c r="D44" s="69"/>
      <c r="E44" s="71" t="s">
        <v>61</v>
      </c>
      <c r="F44" s="71"/>
      <c r="G44" s="71"/>
      <c r="H44" s="71"/>
      <c r="I44" s="71"/>
      <c r="J44" s="72"/>
      <c r="K44" s="106">
        <f>K35-K37-K42</f>
        <v>0</v>
      </c>
      <c r="L44" s="107"/>
      <c r="M44" s="107"/>
      <c r="N44" s="107"/>
      <c r="O44" s="107"/>
      <c r="P44" s="107"/>
      <c r="Q44" s="107"/>
      <c r="R44" s="107"/>
      <c r="S44" s="107"/>
      <c r="T44" s="108"/>
      <c r="U44" s="53"/>
    </row>
    <row r="45" spans="2:21" ht="3" customHeight="1" x14ac:dyDescent="0.25"/>
  </sheetData>
  <sheetProtection algorithmName="SHA-512" hashValue="yfT54ea2owW7aVSScvDQqzukw6mzaEgT2EaewlY33IizCy+fowfRkoDDG6qJp98ede+y1sXTi6YanBDDxqTfJw==" saltValue="BX/QNTUa5u3b/i/3tbL30g==" spinCount="100000" sheet="1" selectLockedCells="1"/>
  <dataConsolidate/>
  <mergeCells count="131">
    <mergeCell ref="D1:E3"/>
    <mergeCell ref="B29:D29"/>
    <mergeCell ref="G9:H10"/>
    <mergeCell ref="M21:N21"/>
    <mergeCell ref="B17:T17"/>
    <mergeCell ref="C18:D18"/>
    <mergeCell ref="C19:D19"/>
    <mergeCell ref="C20:D20"/>
    <mergeCell ref="R21:T21"/>
    <mergeCell ref="I21:L21"/>
    <mergeCell ref="K18:K19"/>
    <mergeCell ref="B5:T5"/>
    <mergeCell ref="B21:D21"/>
    <mergeCell ref="R9:T10"/>
    <mergeCell ref="B9:D9"/>
    <mergeCell ref="R11:T11"/>
    <mergeCell ref="E21:F21"/>
    <mergeCell ref="M15:N15"/>
    <mergeCell ref="E29:F29"/>
    <mergeCell ref="O14:Q14"/>
    <mergeCell ref="O13:Q13"/>
    <mergeCell ref="B10:D10"/>
    <mergeCell ref="E9:F10"/>
    <mergeCell ref="M9:N10"/>
    <mergeCell ref="B6:D6"/>
    <mergeCell ref="S25:T25"/>
    <mergeCell ref="S24:T24"/>
    <mergeCell ref="R18:R19"/>
    <mergeCell ref="O15:Q15"/>
    <mergeCell ref="S18:S19"/>
    <mergeCell ref="P24:Q24"/>
    <mergeCell ref="P25:Q25"/>
    <mergeCell ref="B7:D7"/>
    <mergeCell ref="B8:T8"/>
    <mergeCell ref="I11:J11"/>
    <mergeCell ref="B16:T16"/>
    <mergeCell ref="R15:T15"/>
    <mergeCell ref="B12:N12"/>
    <mergeCell ref="B22:T22"/>
    <mergeCell ref="B23:T23"/>
    <mergeCell ref="C24:D24"/>
    <mergeCell ref="O11:Q11"/>
    <mergeCell ref="K13:N13"/>
    <mergeCell ref="R14:T14"/>
    <mergeCell ref="R13:T13"/>
    <mergeCell ref="O6:Q7"/>
    <mergeCell ref="E6:N6"/>
    <mergeCell ref="L18:L19"/>
    <mergeCell ref="C25:D25"/>
    <mergeCell ref="E7:N7"/>
    <mergeCell ref="G11:H11"/>
    <mergeCell ref="O12:Q12"/>
    <mergeCell ref="R12:T12"/>
    <mergeCell ref="J18:J19"/>
    <mergeCell ref="M26:N26"/>
    <mergeCell ref="B30:D30"/>
    <mergeCell ref="E30:F30"/>
    <mergeCell ref="G30:H30"/>
    <mergeCell ref="O21:Q21"/>
    <mergeCell ref="G29:H29"/>
    <mergeCell ref="B15:D15"/>
    <mergeCell ref="E15:F15"/>
    <mergeCell ref="G15:H15"/>
    <mergeCell ref="I15:J15"/>
    <mergeCell ref="M11:N11"/>
    <mergeCell ref="I9:L9"/>
    <mergeCell ref="I10:J10"/>
    <mergeCell ref="B11:D11"/>
    <mergeCell ref="E11:F11"/>
    <mergeCell ref="R26:T26"/>
    <mergeCell ref="I26:L26"/>
    <mergeCell ref="I30:L30"/>
    <mergeCell ref="R29:T29"/>
    <mergeCell ref="R30:T30"/>
    <mergeCell ref="M29:N29"/>
    <mergeCell ref="I29:L29"/>
    <mergeCell ref="B32:D32"/>
    <mergeCell ref="R32:T32"/>
    <mergeCell ref="B28:T28"/>
    <mergeCell ref="B27:T27"/>
    <mergeCell ref="B26:D26"/>
    <mergeCell ref="E26:F26"/>
    <mergeCell ref="G26:H26"/>
    <mergeCell ref="O29:Q29"/>
    <mergeCell ref="O30:Q30"/>
    <mergeCell ref="O31:Q31"/>
    <mergeCell ref="O32:Q32"/>
    <mergeCell ref="O26:Q26"/>
    <mergeCell ref="B1:C3"/>
    <mergeCell ref="K44:T44"/>
    <mergeCell ref="R6:T7"/>
    <mergeCell ref="B36:D37"/>
    <mergeCell ref="B39:D40"/>
    <mergeCell ref="E36:J36"/>
    <mergeCell ref="E37:J37"/>
    <mergeCell ref="E39:J39"/>
    <mergeCell ref="E40:J40"/>
    <mergeCell ref="K40:T40"/>
    <mergeCell ref="K36:T36"/>
    <mergeCell ref="K37:T37"/>
    <mergeCell ref="K38:T38"/>
    <mergeCell ref="K39:T39"/>
    <mergeCell ref="B38:J38"/>
    <mergeCell ref="I32:L32"/>
    <mergeCell ref="E32:F32"/>
    <mergeCell ref="G32:H32"/>
    <mergeCell ref="T18:T19"/>
    <mergeCell ref="O9:Q10"/>
    <mergeCell ref="M32:N32"/>
    <mergeCell ref="M30:N30"/>
    <mergeCell ref="G21:H21"/>
    <mergeCell ref="I18:I19"/>
    <mergeCell ref="B34:T34"/>
    <mergeCell ref="K43:T43"/>
    <mergeCell ref="B43:D44"/>
    <mergeCell ref="E43:J43"/>
    <mergeCell ref="E44:J44"/>
    <mergeCell ref="B31:D31"/>
    <mergeCell ref="E31:F31"/>
    <mergeCell ref="G31:H31"/>
    <mergeCell ref="I31:L31"/>
    <mergeCell ref="M31:N31"/>
    <mergeCell ref="R31:T31"/>
    <mergeCell ref="B41:D42"/>
    <mergeCell ref="E41:J41"/>
    <mergeCell ref="K41:T41"/>
    <mergeCell ref="E42:J42"/>
    <mergeCell ref="K42:T42"/>
    <mergeCell ref="B35:J35"/>
    <mergeCell ref="K35:T35"/>
    <mergeCell ref="B33:T33"/>
  </mergeCells>
  <conditionalFormatting sqref="E29:F29">
    <cfRule type="cellIs" dxfId="11" priority="12" operator="greaterThan">
      <formula>$E$21</formula>
    </cfRule>
  </conditionalFormatting>
  <conditionalFormatting sqref="G29:H29">
    <cfRule type="cellIs" dxfId="10" priority="11" operator="greaterThan">
      <formula>$G$21</formula>
    </cfRule>
  </conditionalFormatting>
  <conditionalFormatting sqref="I29:L29">
    <cfRule type="cellIs" dxfId="9" priority="10" operator="greaterThan">
      <formula>$I$21</formula>
    </cfRule>
  </conditionalFormatting>
  <conditionalFormatting sqref="M29:N29">
    <cfRule type="cellIs" dxfId="8" priority="9" operator="greaterThan">
      <formula>$M$21</formula>
    </cfRule>
  </conditionalFormatting>
  <conditionalFormatting sqref="O29">
    <cfRule type="cellIs" dxfId="7" priority="8" operator="greaterThan">
      <formula>$O$21</formula>
    </cfRule>
  </conditionalFormatting>
  <conditionalFormatting sqref="R29:U29">
    <cfRule type="cellIs" dxfId="6" priority="7" operator="greaterThan">
      <formula>$R$21</formula>
    </cfRule>
  </conditionalFormatting>
  <conditionalFormatting sqref="E30:F30">
    <cfRule type="cellIs" dxfId="5" priority="6" operator="greaterThan">
      <formula>$E$26</formula>
    </cfRule>
  </conditionalFormatting>
  <conditionalFormatting sqref="G30:H30">
    <cfRule type="cellIs" dxfId="4" priority="5" operator="greaterThan">
      <formula>$G$26</formula>
    </cfRule>
  </conditionalFormatting>
  <conditionalFormatting sqref="I30:L30">
    <cfRule type="cellIs" dxfId="3" priority="4" operator="greaterThan">
      <formula>$I$26</formula>
    </cfRule>
  </conditionalFormatting>
  <conditionalFormatting sqref="M30:N30">
    <cfRule type="cellIs" dxfId="2" priority="3" operator="greaterThan">
      <formula>$M$26</formula>
    </cfRule>
  </conditionalFormatting>
  <conditionalFormatting sqref="O30">
    <cfRule type="cellIs" dxfId="1" priority="2" operator="greaterThan">
      <formula>$O$26</formula>
    </cfRule>
  </conditionalFormatting>
  <conditionalFormatting sqref="R30:U30">
    <cfRule type="cellIs" dxfId="0" priority="1" operator="greaterThan">
      <formula>$R$26</formula>
    </cfRule>
  </conditionalFormatting>
  <dataValidations count="9">
    <dataValidation type="decimal" operator="lessThanOrEqual" allowBlank="1" showErrorMessage="1" errorTitle="Prekročený náklad" sqref="E32:F32">
      <formula1>E15</formula1>
    </dataValidation>
    <dataValidation type="custom" operator="lessThanOrEqual" allowBlank="1" showInputMessage="1" showErrorMessage="1" errorTitle="Prekročená výška" error="Výška požadovanej dotácie prekročila výšku maximálnej možnej dotácie." sqref="I29:L29">
      <formula1>I29&lt;=I21=TRUE</formula1>
    </dataValidation>
    <dataValidation type="custom" operator="lessThanOrEqual" allowBlank="1" showErrorMessage="1" errorTitle="Prekročená výška" error="Výška požadovaného úveru prekročila výšku maximálneho možného úveru." sqref="R30:U31 E30:N31 O31">
      <formula1>E30&lt;=E26=TRUE</formula1>
    </dataValidation>
    <dataValidation type="custom" operator="lessThanOrEqual" allowBlank="1" showErrorMessage="1" errorTitle="Prekročená výška" error="Výška požadovanej dotácie prekročila výšku maximálnej možnej dotácie." sqref="E29:H29 M29:O29 R29:U29">
      <formula1>E29&lt;=E21=TRUE</formula1>
    </dataValidation>
    <dataValidation type="custom" allowBlank="1" showErrorMessage="1" errorTitle="Prekročená výška" error="Výška požadovaného úveru prekročila výšku maximálneho možného úveru." sqref="O30">
      <formula1>O30&lt;=O26=TRUE</formula1>
    </dataValidation>
    <dataValidation type="decimal" operator="lessThanOrEqual" allowBlank="1" showErrorMessage="1" errorTitle="Prekročený počet" error="Súčet odstavných plôch a garážových stojísk je väčší ako počet obstarávaných bytov." sqref="O14">
      <formula1>T7-#REF!</formula1>
    </dataValidation>
    <dataValidation type="decimal" operator="lessThanOrEqual" allowBlank="1" showErrorMessage="1" errorTitle="Prekročený počet" error="Súčet odstavných plôch a garážových stojísk je väčší ako počet obstarávaných bytov." sqref="R12">
      <formula1>R6-O12</formula1>
    </dataValidation>
    <dataValidation type="decimal" operator="lessThanOrEqual" allowBlank="1" showErrorMessage="1" errorTitle="Prekročený počet" error="Súčet odstavných plôch a garážových stojísk je väčší ako počet obstarávaných bytov." sqref="U13:U14">
      <formula1>U7-#REF!</formula1>
    </dataValidation>
    <dataValidation type="decimal" operator="lessThanOrEqual" allowBlank="1" showErrorMessage="1" errorTitle="Prekročený počet" error="Súčet odstavných plôch a garážových stojísk je väčší ako počet obstarávaných bytov." sqref="O12">
      <formula1>R6-R12</formula1>
    </dataValidation>
  </dataValidations>
  <printOptions horizontalCentered="1"/>
  <pageMargins left="0" right="0" top="0.35433070866141736" bottom="0.35433070866141736" header="0.11811023622047245" footer="0.11811023622047245"/>
  <pageSetup paperSize="9" scale="52" orientation="landscape" r:id="rId1"/>
  <headerFooter>
    <oddFooter>&amp;LVysvetlivka:      Žiadateľ vypĺňa  polia podfarbené  žltou farbou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3" sqref="A3"/>
    </sheetView>
  </sheetViews>
  <sheetFormatPr defaultRowHeight="15" x14ac:dyDescent="0.25"/>
  <cols>
    <col min="1" max="1" width="11.85546875" bestFit="1" customWidth="1"/>
  </cols>
  <sheetData>
    <row r="1" spans="1:2" x14ac:dyDescent="0.25">
      <c r="A1" t="s">
        <v>67</v>
      </c>
    </row>
    <row r="2" spans="1:2" x14ac:dyDescent="0.25">
      <c r="A2" t="e">
        <f>tabulka!O11/tabulka!O12</f>
        <v>#DIV/0!</v>
      </c>
    </row>
    <row r="3" spans="1:2" x14ac:dyDescent="0.25">
      <c r="A3" t="s">
        <v>68</v>
      </c>
    </row>
    <row r="4" spans="1:2" x14ac:dyDescent="0.25">
      <c r="A4">
        <f>tabulka!O12-tabulka!O14</f>
        <v>0</v>
      </c>
      <c r="B4" s="29" t="e">
        <f>A2*A4</f>
        <v>#DIV/0!</v>
      </c>
    </row>
    <row r="5" spans="1:2" x14ac:dyDescent="0.25">
      <c r="A5" t="s">
        <v>69</v>
      </c>
    </row>
    <row r="6" spans="1:2" x14ac:dyDescent="0.25">
      <c r="A6">
        <f>tabulka!O14</f>
        <v>0</v>
      </c>
      <c r="B6" s="29" t="e">
        <f>A2*A6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tabulka</vt:lpstr>
      <vt:lpstr>Hárok1</vt:lpstr>
      <vt:lpstr>tabulka!Oblasť_tlače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Gergely, Peter</dc:creator>
  <cp:lastModifiedBy>Gejdošová, Kamila</cp:lastModifiedBy>
  <cp:lastPrinted>2021-12-10T11:08:56Z</cp:lastPrinted>
  <dcterms:created xsi:type="dcterms:W3CDTF">2017-10-12T13:12:35Z</dcterms:created>
  <dcterms:modified xsi:type="dcterms:W3CDTF">2022-01-11T11:16:36Z</dcterms:modified>
</cp:coreProperties>
</file>