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3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to_zošit" defaultThemeVersion="164011"/>
  <bookViews>
    <workbookView xWindow="0" yWindow="0" windowWidth="23016" windowHeight="8436"/>
  </bookViews>
  <sheets>
    <sheet name="Výpočet" sheetId="2" r:id="rId1"/>
    <sheet name="Zhrnutie_tlač" sheetId="6" r:id="rId2"/>
    <sheet name="Prevod JC do t0" sheetId="5" r:id="rId3"/>
    <sheet name="Ak rôzne JC v jednom CPA" sheetId="7" r:id="rId4"/>
    <sheet name="Data_mesačne" sheetId="4" r:id="rId5"/>
    <sheet name="Data_kvartálne" sheetId="3" r:id="rId6"/>
  </sheets>
  <definedNames>
    <definedName name="_xlnm._FilterDatabase" localSheetId="5" hidden="1">Data_kvartálne!$B$2:$AB$136</definedName>
    <definedName name="A_N">Data_mesačne!$A$152:$A$153</definedName>
    <definedName name="Kvartaly">Data_kvartálne!$E$3:$E$68</definedName>
    <definedName name="Kvartaly1">Data_kvartálne!$E$3:$E$56</definedName>
    <definedName name="Kvartaly2">Data_kvartálne!$E$2:$E$58</definedName>
    <definedName name="Kvartaly3">Data_kvartálne!$E$2:$E$68</definedName>
    <definedName name="Mat" localSheetId="1">Zhrnutie_tlač!$B$11:$B$32</definedName>
    <definedName name="Mat">Výpočet!$B$10:$B$31</definedName>
    <definedName name="_xlnm.Print_Area" localSheetId="2">'Prevod JC do t0'!$B$2:$H$30</definedName>
    <definedName name="_xlnm.Print_Area" localSheetId="1">Zhrnutie_tlač!$B$2:$M$34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3" i="3" l="1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E233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E182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N129" i="3"/>
  <c r="M129" i="3"/>
  <c r="L129" i="3"/>
  <c r="K129" i="3"/>
  <c r="J129" i="3"/>
  <c r="I129" i="3"/>
  <c r="H129" i="3"/>
  <c r="G129" i="3"/>
  <c r="E129" i="3"/>
  <c r="H67" i="3"/>
  <c r="I67" i="3"/>
  <c r="J67" i="3"/>
  <c r="K67" i="3"/>
  <c r="L67" i="3"/>
  <c r="M67" i="3"/>
  <c r="N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G67" i="3"/>
  <c r="E232" i="3" l="1"/>
  <c r="E128" i="3"/>
  <c r="G65" i="3"/>
  <c r="H65" i="3"/>
  <c r="I65" i="3"/>
  <c r="J65" i="3"/>
  <c r="G66" i="3"/>
  <c r="H66" i="3"/>
  <c r="I66" i="3"/>
  <c r="J66" i="3"/>
  <c r="L66" i="3"/>
  <c r="M66" i="3"/>
  <c r="N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K66" i="3"/>
  <c r="E181" i="3"/>
  <c r="E231" i="3" l="1"/>
  <c r="E180" i="3"/>
  <c r="E127" i="3"/>
  <c r="L65" i="3"/>
  <c r="M65" i="3"/>
  <c r="N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K65" i="3"/>
  <c r="E230" i="3" l="1"/>
  <c r="E179" i="3"/>
  <c r="E126" i="3"/>
  <c r="H64" i="3"/>
  <c r="I64" i="3"/>
  <c r="J64" i="3"/>
  <c r="K64" i="3"/>
  <c r="L64" i="3"/>
  <c r="M64" i="3"/>
  <c r="N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G64" i="3"/>
  <c r="E178" i="3" l="1"/>
  <c r="E229" i="3" s="1"/>
  <c r="H63" i="3"/>
  <c r="I63" i="3"/>
  <c r="J63" i="3"/>
  <c r="K63" i="3"/>
  <c r="L63" i="3"/>
  <c r="M63" i="3"/>
  <c r="N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G63" i="3"/>
  <c r="H62" i="3"/>
  <c r="H128" i="3" s="1"/>
  <c r="I62" i="3"/>
  <c r="I128" i="3" s="1"/>
  <c r="J62" i="3"/>
  <c r="J128" i="3" s="1"/>
  <c r="E125" i="3"/>
  <c r="H59" i="3" l="1"/>
  <c r="H125" i="3" s="1"/>
  <c r="I59" i="3"/>
  <c r="I125" i="3" s="1"/>
  <c r="J59" i="3"/>
  <c r="J125" i="3" s="1"/>
  <c r="K59" i="3"/>
  <c r="K125" i="3" s="1"/>
  <c r="L59" i="3"/>
  <c r="L125" i="3" s="1"/>
  <c r="M59" i="3"/>
  <c r="M125" i="3" s="1"/>
  <c r="N59" i="3"/>
  <c r="N125" i="3" s="1"/>
  <c r="P59" i="3"/>
  <c r="P125" i="3" s="1"/>
  <c r="Q59" i="3"/>
  <c r="Q125" i="3" s="1"/>
  <c r="R59" i="3"/>
  <c r="R125" i="3" s="1"/>
  <c r="S59" i="3"/>
  <c r="S125" i="3" s="1"/>
  <c r="T59" i="3"/>
  <c r="T125" i="3" s="1"/>
  <c r="U59" i="3"/>
  <c r="U125" i="3" s="1"/>
  <c r="V59" i="3"/>
  <c r="V125" i="3" s="1"/>
  <c r="W59" i="3"/>
  <c r="W125" i="3" s="1"/>
  <c r="X59" i="3"/>
  <c r="X125" i="3" s="1"/>
  <c r="Y59" i="3"/>
  <c r="Y125" i="3" s="1"/>
  <c r="Z59" i="3"/>
  <c r="Z125" i="3" s="1"/>
  <c r="AA59" i="3"/>
  <c r="AA125" i="3" s="1"/>
  <c r="AB59" i="3"/>
  <c r="AB125" i="3" s="1"/>
  <c r="K62" i="3"/>
  <c r="K128" i="3" s="1"/>
  <c r="L62" i="3"/>
  <c r="L128" i="3" s="1"/>
  <c r="M62" i="3"/>
  <c r="M128" i="3" s="1"/>
  <c r="N62" i="3"/>
  <c r="N128" i="3" s="1"/>
  <c r="P62" i="3"/>
  <c r="P128" i="3" s="1"/>
  <c r="Q62" i="3"/>
  <c r="Q128" i="3" s="1"/>
  <c r="R62" i="3"/>
  <c r="R128" i="3" s="1"/>
  <c r="S62" i="3"/>
  <c r="S128" i="3" s="1"/>
  <c r="T62" i="3"/>
  <c r="T128" i="3" s="1"/>
  <c r="U62" i="3"/>
  <c r="U128" i="3" s="1"/>
  <c r="V62" i="3"/>
  <c r="V128" i="3" s="1"/>
  <c r="W62" i="3"/>
  <c r="W128" i="3" s="1"/>
  <c r="X62" i="3"/>
  <c r="X128" i="3" s="1"/>
  <c r="Y62" i="3"/>
  <c r="Y128" i="3" s="1"/>
  <c r="Z62" i="3"/>
  <c r="Z128" i="3" s="1"/>
  <c r="AA62" i="3"/>
  <c r="AA128" i="3" s="1"/>
  <c r="AB62" i="3"/>
  <c r="AB128" i="3" s="1"/>
  <c r="G62" i="3"/>
  <c r="G128" i="3" s="1"/>
  <c r="H61" i="3"/>
  <c r="H127" i="3" s="1"/>
  <c r="I61" i="3"/>
  <c r="I127" i="3" s="1"/>
  <c r="J61" i="3"/>
  <c r="J127" i="3" s="1"/>
  <c r="K61" i="3"/>
  <c r="K127" i="3" s="1"/>
  <c r="L61" i="3"/>
  <c r="L127" i="3" s="1"/>
  <c r="M61" i="3"/>
  <c r="M127" i="3" s="1"/>
  <c r="N61" i="3"/>
  <c r="N127" i="3" s="1"/>
  <c r="P61" i="3"/>
  <c r="P127" i="3" s="1"/>
  <c r="Q61" i="3"/>
  <c r="Q127" i="3" s="1"/>
  <c r="R61" i="3"/>
  <c r="R127" i="3" s="1"/>
  <c r="S61" i="3"/>
  <c r="S127" i="3" s="1"/>
  <c r="T61" i="3"/>
  <c r="T127" i="3" s="1"/>
  <c r="U61" i="3"/>
  <c r="U127" i="3" s="1"/>
  <c r="V61" i="3"/>
  <c r="V127" i="3" s="1"/>
  <c r="W61" i="3"/>
  <c r="W127" i="3" s="1"/>
  <c r="X61" i="3"/>
  <c r="X127" i="3" s="1"/>
  <c r="Y61" i="3"/>
  <c r="Y127" i="3" s="1"/>
  <c r="Z61" i="3"/>
  <c r="Z127" i="3" s="1"/>
  <c r="AA61" i="3"/>
  <c r="AA127" i="3" s="1"/>
  <c r="AB61" i="3"/>
  <c r="AB127" i="3" s="1"/>
  <c r="G61" i="3"/>
  <c r="G127" i="3" s="1"/>
  <c r="H60" i="3"/>
  <c r="H126" i="3" s="1"/>
  <c r="I60" i="3"/>
  <c r="I126" i="3" s="1"/>
  <c r="J60" i="3"/>
  <c r="J126" i="3" s="1"/>
  <c r="K60" i="3"/>
  <c r="K126" i="3" s="1"/>
  <c r="L60" i="3"/>
  <c r="L126" i="3" s="1"/>
  <c r="M60" i="3"/>
  <c r="M126" i="3" s="1"/>
  <c r="N60" i="3"/>
  <c r="N126" i="3" s="1"/>
  <c r="P60" i="3"/>
  <c r="P126" i="3" s="1"/>
  <c r="Q60" i="3"/>
  <c r="Q126" i="3" s="1"/>
  <c r="R60" i="3"/>
  <c r="R126" i="3" s="1"/>
  <c r="S60" i="3"/>
  <c r="S126" i="3" s="1"/>
  <c r="T60" i="3"/>
  <c r="T126" i="3" s="1"/>
  <c r="U60" i="3"/>
  <c r="U126" i="3" s="1"/>
  <c r="V60" i="3"/>
  <c r="V126" i="3" s="1"/>
  <c r="W60" i="3"/>
  <c r="W126" i="3" s="1"/>
  <c r="X60" i="3"/>
  <c r="X126" i="3" s="1"/>
  <c r="Y60" i="3"/>
  <c r="Y126" i="3" s="1"/>
  <c r="Z60" i="3"/>
  <c r="Z126" i="3" s="1"/>
  <c r="AA60" i="3"/>
  <c r="AA126" i="3" s="1"/>
  <c r="AB60" i="3"/>
  <c r="AB126" i="3" s="1"/>
  <c r="G60" i="3"/>
  <c r="G126" i="3" s="1"/>
  <c r="G59" i="3"/>
  <c r="G125" i="3" s="1"/>
  <c r="Q10" i="7" l="1"/>
  <c r="E186" i="3" l="1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2" i="3"/>
  <c r="E226" i="3"/>
  <c r="E227" i="3"/>
  <c r="E228" i="3"/>
  <c r="E185" i="3"/>
  <c r="E171" i="3"/>
  <c r="E172" i="3"/>
  <c r="E223" i="3" s="1"/>
  <c r="E173" i="3"/>
  <c r="E224" i="3" s="1"/>
  <c r="E174" i="3"/>
  <c r="E225" i="3" s="1"/>
  <c r="E175" i="3"/>
  <c r="E176" i="3"/>
  <c r="E177" i="3"/>
  <c r="E170" i="3"/>
  <c r="E221" i="3" s="1"/>
  <c r="E124" i="3"/>
  <c r="E123" i="3"/>
  <c r="E122" i="3"/>
  <c r="E121" i="3"/>
  <c r="O17" i="7" l="1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16" i="7"/>
  <c r="Q15" i="7"/>
  <c r="O15" i="7"/>
  <c r="M15" i="7"/>
  <c r="I15" i="7"/>
  <c r="G15" i="7"/>
  <c r="E15" i="7"/>
  <c r="S9" i="7"/>
  <c r="Q9" i="7"/>
  <c r="D7" i="7"/>
  <c r="B7" i="7"/>
  <c r="B6" i="7"/>
  <c r="B4" i="7"/>
  <c r="B2" i="7"/>
  <c r="O9" i="7"/>
  <c r="M9" i="7"/>
  <c r="K9" i="7"/>
  <c r="I9" i="7"/>
  <c r="G9" i="7"/>
  <c r="E9" i="7"/>
  <c r="B8" i="6" l="1"/>
  <c r="B7" i="6"/>
  <c r="B5" i="6"/>
  <c r="B3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11" i="6"/>
  <c r="E118" i="3"/>
  <c r="E119" i="3"/>
  <c r="E120" i="3"/>
  <c r="E117" i="3"/>
  <c r="C8" i="6"/>
  <c r="C7" i="6"/>
  <c r="C5" i="6"/>
  <c r="C3" i="6"/>
  <c r="V5" i="6" l="1"/>
  <c r="V3" i="6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9" i="5"/>
  <c r="O12" i="7" l="1"/>
  <c r="K10" i="2"/>
  <c r="H11" i="6" s="1"/>
  <c r="AB58" i="3" l="1"/>
  <c r="AB124" i="3" s="1"/>
  <c r="AA58" i="3"/>
  <c r="AA124" i="3" s="1"/>
  <c r="Z58" i="3"/>
  <c r="Z124" i="3" s="1"/>
  <c r="Y58" i="3"/>
  <c r="Y124" i="3" s="1"/>
  <c r="X58" i="3"/>
  <c r="X124" i="3" s="1"/>
  <c r="W58" i="3"/>
  <c r="W124" i="3" s="1"/>
  <c r="AB57" i="3"/>
  <c r="AB123" i="3" s="1"/>
  <c r="AA57" i="3"/>
  <c r="AA123" i="3" s="1"/>
  <c r="Z57" i="3"/>
  <c r="Z123" i="3" s="1"/>
  <c r="Y57" i="3"/>
  <c r="Y123" i="3" s="1"/>
  <c r="X57" i="3"/>
  <c r="X123" i="3" s="1"/>
  <c r="W57" i="3"/>
  <c r="W123" i="3" s="1"/>
  <c r="V58" i="3"/>
  <c r="V124" i="3" s="1"/>
  <c r="U58" i="3"/>
  <c r="U124" i="3" s="1"/>
  <c r="T58" i="3"/>
  <c r="T124" i="3" s="1"/>
  <c r="V57" i="3"/>
  <c r="V123" i="3" s="1"/>
  <c r="U57" i="3"/>
  <c r="U123" i="3" s="1"/>
  <c r="T57" i="3"/>
  <c r="T123" i="3" s="1"/>
  <c r="S58" i="3"/>
  <c r="S124" i="3" s="1"/>
  <c r="R58" i="3"/>
  <c r="R124" i="3" s="1"/>
  <c r="Q58" i="3"/>
  <c r="Q124" i="3" s="1"/>
  <c r="P58" i="3"/>
  <c r="P124" i="3" s="1"/>
  <c r="O58" i="3"/>
  <c r="N58" i="3"/>
  <c r="N124" i="3" s="1"/>
  <c r="M58" i="3"/>
  <c r="M124" i="3" s="1"/>
  <c r="S57" i="3"/>
  <c r="S123" i="3" s="1"/>
  <c r="R57" i="3"/>
  <c r="R123" i="3" s="1"/>
  <c r="Q57" i="3"/>
  <c r="Q123" i="3" s="1"/>
  <c r="P57" i="3"/>
  <c r="P123" i="3" s="1"/>
  <c r="O57" i="3"/>
  <c r="N57" i="3"/>
  <c r="N123" i="3" s="1"/>
  <c r="M57" i="3"/>
  <c r="M123" i="3" s="1"/>
  <c r="L58" i="3"/>
  <c r="L124" i="3" s="1"/>
  <c r="K58" i="3"/>
  <c r="K124" i="3" s="1"/>
  <c r="J58" i="3"/>
  <c r="J124" i="3" s="1"/>
  <c r="I58" i="3"/>
  <c r="I124" i="3" s="1"/>
  <c r="H58" i="3"/>
  <c r="H124" i="3" s="1"/>
  <c r="L57" i="3"/>
  <c r="L123" i="3" s="1"/>
  <c r="K57" i="3"/>
  <c r="K123" i="3" s="1"/>
  <c r="J57" i="3"/>
  <c r="J123" i="3" s="1"/>
  <c r="I57" i="3"/>
  <c r="I123" i="3" s="1"/>
  <c r="H57" i="3"/>
  <c r="H123" i="3" s="1"/>
  <c r="G58" i="3"/>
  <c r="G124" i="3" s="1"/>
  <c r="G57" i="3"/>
  <c r="G123" i="3" s="1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G1" i="3"/>
  <c r="H3" i="3"/>
  <c r="I3" i="3"/>
  <c r="J3" i="3"/>
  <c r="K3" i="3"/>
  <c r="L3" i="3"/>
  <c r="M3" i="3"/>
  <c r="N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H4" i="3"/>
  <c r="I4" i="3"/>
  <c r="J4" i="3"/>
  <c r="K4" i="3"/>
  <c r="L4" i="3"/>
  <c r="M4" i="3"/>
  <c r="N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H5" i="3"/>
  <c r="I5" i="3"/>
  <c r="J5" i="3"/>
  <c r="K5" i="3"/>
  <c r="L5" i="3"/>
  <c r="M5" i="3"/>
  <c r="N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H6" i="3"/>
  <c r="I6" i="3"/>
  <c r="J6" i="3"/>
  <c r="K6" i="3"/>
  <c r="L6" i="3"/>
  <c r="M6" i="3"/>
  <c r="N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H7" i="3"/>
  <c r="I7" i="3"/>
  <c r="J7" i="3"/>
  <c r="K7" i="3"/>
  <c r="L7" i="3"/>
  <c r="M7" i="3"/>
  <c r="N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H8" i="3"/>
  <c r="I8" i="3"/>
  <c r="J8" i="3"/>
  <c r="K8" i="3"/>
  <c r="L8" i="3"/>
  <c r="M8" i="3"/>
  <c r="N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H9" i="3"/>
  <c r="I9" i="3"/>
  <c r="J9" i="3"/>
  <c r="K9" i="3"/>
  <c r="L9" i="3"/>
  <c r="M9" i="3"/>
  <c r="N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H10" i="3"/>
  <c r="I10" i="3"/>
  <c r="J10" i="3"/>
  <c r="K10" i="3"/>
  <c r="L10" i="3"/>
  <c r="M10" i="3"/>
  <c r="N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H11" i="3"/>
  <c r="I11" i="3"/>
  <c r="J11" i="3"/>
  <c r="K11" i="3"/>
  <c r="L11" i="3"/>
  <c r="M11" i="3"/>
  <c r="N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H12" i="3"/>
  <c r="I12" i="3"/>
  <c r="J12" i="3"/>
  <c r="K12" i="3"/>
  <c r="L12" i="3"/>
  <c r="M12" i="3"/>
  <c r="N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H13" i="3"/>
  <c r="I13" i="3"/>
  <c r="J13" i="3"/>
  <c r="K13" i="3"/>
  <c r="L13" i="3"/>
  <c r="M13" i="3"/>
  <c r="N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H14" i="3"/>
  <c r="I14" i="3"/>
  <c r="J14" i="3"/>
  <c r="K14" i="3"/>
  <c r="L14" i="3"/>
  <c r="M14" i="3"/>
  <c r="N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H15" i="3"/>
  <c r="I15" i="3"/>
  <c r="J15" i="3"/>
  <c r="K15" i="3"/>
  <c r="L15" i="3"/>
  <c r="M15" i="3"/>
  <c r="N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H16" i="3"/>
  <c r="I16" i="3"/>
  <c r="J16" i="3"/>
  <c r="K16" i="3"/>
  <c r="L16" i="3"/>
  <c r="M16" i="3"/>
  <c r="N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H17" i="3"/>
  <c r="I17" i="3"/>
  <c r="J17" i="3"/>
  <c r="K17" i="3"/>
  <c r="L17" i="3"/>
  <c r="M17" i="3"/>
  <c r="N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H18" i="3"/>
  <c r="I18" i="3"/>
  <c r="J18" i="3"/>
  <c r="K18" i="3"/>
  <c r="L18" i="3"/>
  <c r="M18" i="3"/>
  <c r="N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H19" i="3"/>
  <c r="I19" i="3"/>
  <c r="J19" i="3"/>
  <c r="K19" i="3"/>
  <c r="L19" i="3"/>
  <c r="M19" i="3"/>
  <c r="N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H20" i="3"/>
  <c r="I20" i="3"/>
  <c r="J20" i="3"/>
  <c r="K20" i="3"/>
  <c r="L20" i="3"/>
  <c r="M20" i="3"/>
  <c r="N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H21" i="3"/>
  <c r="I21" i="3"/>
  <c r="J21" i="3"/>
  <c r="K21" i="3"/>
  <c r="L21" i="3"/>
  <c r="M21" i="3"/>
  <c r="N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H22" i="3"/>
  <c r="I22" i="3"/>
  <c r="J22" i="3"/>
  <c r="K22" i="3"/>
  <c r="L22" i="3"/>
  <c r="M22" i="3"/>
  <c r="N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H23" i="3"/>
  <c r="I23" i="3"/>
  <c r="J23" i="3"/>
  <c r="K23" i="3"/>
  <c r="L23" i="3"/>
  <c r="M23" i="3"/>
  <c r="N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H24" i="3"/>
  <c r="I24" i="3"/>
  <c r="J24" i="3"/>
  <c r="K24" i="3"/>
  <c r="L24" i="3"/>
  <c r="M24" i="3"/>
  <c r="N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H25" i="3"/>
  <c r="I25" i="3"/>
  <c r="J25" i="3"/>
  <c r="K25" i="3"/>
  <c r="L25" i="3"/>
  <c r="M25" i="3"/>
  <c r="N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H26" i="3"/>
  <c r="I26" i="3"/>
  <c r="J26" i="3"/>
  <c r="K26" i="3"/>
  <c r="L26" i="3"/>
  <c r="M26" i="3"/>
  <c r="N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H27" i="3"/>
  <c r="I27" i="3"/>
  <c r="J27" i="3"/>
  <c r="K27" i="3"/>
  <c r="L27" i="3"/>
  <c r="M27" i="3"/>
  <c r="N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H28" i="3"/>
  <c r="I28" i="3"/>
  <c r="J28" i="3"/>
  <c r="K28" i="3"/>
  <c r="L28" i="3"/>
  <c r="M28" i="3"/>
  <c r="N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H29" i="3"/>
  <c r="I29" i="3"/>
  <c r="J29" i="3"/>
  <c r="K29" i="3"/>
  <c r="L29" i="3"/>
  <c r="M29" i="3"/>
  <c r="N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H30" i="3"/>
  <c r="I30" i="3"/>
  <c r="J30" i="3"/>
  <c r="K30" i="3"/>
  <c r="L30" i="3"/>
  <c r="M30" i="3"/>
  <c r="N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H31" i="3"/>
  <c r="I31" i="3"/>
  <c r="J31" i="3"/>
  <c r="K31" i="3"/>
  <c r="L31" i="3"/>
  <c r="M31" i="3"/>
  <c r="N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H32" i="3"/>
  <c r="I32" i="3"/>
  <c r="J32" i="3"/>
  <c r="K32" i="3"/>
  <c r="L32" i="3"/>
  <c r="M32" i="3"/>
  <c r="N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H33" i="3"/>
  <c r="I33" i="3"/>
  <c r="J33" i="3"/>
  <c r="K33" i="3"/>
  <c r="L33" i="3"/>
  <c r="M33" i="3"/>
  <c r="N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H34" i="3"/>
  <c r="I34" i="3"/>
  <c r="J34" i="3"/>
  <c r="K34" i="3"/>
  <c r="L34" i="3"/>
  <c r="M34" i="3"/>
  <c r="N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H35" i="3"/>
  <c r="I35" i="3"/>
  <c r="J35" i="3"/>
  <c r="K35" i="3"/>
  <c r="L35" i="3"/>
  <c r="M35" i="3"/>
  <c r="N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H36" i="3"/>
  <c r="I36" i="3"/>
  <c r="J36" i="3"/>
  <c r="K36" i="3"/>
  <c r="L36" i="3"/>
  <c r="M36" i="3"/>
  <c r="N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H37" i="3"/>
  <c r="I37" i="3"/>
  <c r="J37" i="3"/>
  <c r="K37" i="3"/>
  <c r="L37" i="3"/>
  <c r="M37" i="3"/>
  <c r="N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H38" i="3"/>
  <c r="I38" i="3"/>
  <c r="J38" i="3"/>
  <c r="K38" i="3"/>
  <c r="L38" i="3"/>
  <c r="M38" i="3"/>
  <c r="N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H39" i="3"/>
  <c r="I39" i="3"/>
  <c r="J39" i="3"/>
  <c r="K39" i="3"/>
  <c r="L39" i="3"/>
  <c r="M39" i="3"/>
  <c r="N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H40" i="3"/>
  <c r="I40" i="3"/>
  <c r="J40" i="3"/>
  <c r="K40" i="3"/>
  <c r="L40" i="3"/>
  <c r="M40" i="3"/>
  <c r="N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H41" i="3"/>
  <c r="I41" i="3"/>
  <c r="J41" i="3"/>
  <c r="K41" i="3"/>
  <c r="L41" i="3"/>
  <c r="M41" i="3"/>
  <c r="N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H42" i="3"/>
  <c r="I42" i="3"/>
  <c r="J42" i="3"/>
  <c r="K42" i="3"/>
  <c r="L42" i="3"/>
  <c r="M42" i="3"/>
  <c r="N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H55" i="3"/>
  <c r="H121" i="3" s="1"/>
  <c r="I55" i="3"/>
  <c r="I121" i="3" s="1"/>
  <c r="J55" i="3"/>
  <c r="J121" i="3" s="1"/>
  <c r="K55" i="3"/>
  <c r="K121" i="3" s="1"/>
  <c r="L55" i="3"/>
  <c r="L121" i="3" s="1"/>
  <c r="M55" i="3"/>
  <c r="M121" i="3" s="1"/>
  <c r="N55" i="3"/>
  <c r="N121" i="3" s="1"/>
  <c r="O55" i="3"/>
  <c r="P55" i="3"/>
  <c r="P121" i="3" s="1"/>
  <c r="Q55" i="3"/>
  <c r="Q121" i="3" s="1"/>
  <c r="R55" i="3"/>
  <c r="R121" i="3" s="1"/>
  <c r="S55" i="3"/>
  <c r="S121" i="3" s="1"/>
  <c r="T55" i="3"/>
  <c r="T121" i="3" s="1"/>
  <c r="U55" i="3"/>
  <c r="U121" i="3" s="1"/>
  <c r="V55" i="3"/>
  <c r="V121" i="3" s="1"/>
  <c r="W55" i="3"/>
  <c r="W121" i="3" s="1"/>
  <c r="X55" i="3"/>
  <c r="X121" i="3" s="1"/>
  <c r="Y55" i="3"/>
  <c r="Y121" i="3" s="1"/>
  <c r="Z55" i="3"/>
  <c r="Z121" i="3" s="1"/>
  <c r="AA55" i="3"/>
  <c r="AA121" i="3" s="1"/>
  <c r="AB55" i="3"/>
  <c r="AB121" i="3" s="1"/>
  <c r="H56" i="3"/>
  <c r="H122" i="3" s="1"/>
  <c r="I56" i="3"/>
  <c r="I122" i="3" s="1"/>
  <c r="J56" i="3"/>
  <c r="J122" i="3" s="1"/>
  <c r="K56" i="3"/>
  <c r="K122" i="3" s="1"/>
  <c r="L56" i="3"/>
  <c r="L122" i="3" s="1"/>
  <c r="M56" i="3"/>
  <c r="M122" i="3" s="1"/>
  <c r="N56" i="3"/>
  <c r="N122" i="3" s="1"/>
  <c r="O56" i="3"/>
  <c r="P56" i="3"/>
  <c r="P122" i="3" s="1"/>
  <c r="Q56" i="3"/>
  <c r="Q122" i="3" s="1"/>
  <c r="R56" i="3"/>
  <c r="R122" i="3" s="1"/>
  <c r="S56" i="3"/>
  <c r="S122" i="3" s="1"/>
  <c r="T56" i="3"/>
  <c r="T122" i="3" s="1"/>
  <c r="U56" i="3"/>
  <c r="U122" i="3" s="1"/>
  <c r="V56" i="3"/>
  <c r="V122" i="3" s="1"/>
  <c r="W56" i="3"/>
  <c r="W122" i="3" s="1"/>
  <c r="X56" i="3"/>
  <c r="X122" i="3" s="1"/>
  <c r="Y56" i="3"/>
  <c r="Y122" i="3" s="1"/>
  <c r="Z56" i="3"/>
  <c r="Z122" i="3" s="1"/>
  <c r="AA56" i="3"/>
  <c r="AA122" i="3" s="1"/>
  <c r="AB56" i="3"/>
  <c r="AB122" i="3" s="1"/>
  <c r="G56" i="3"/>
  <c r="G122" i="3" s="1"/>
  <c r="G55" i="3"/>
  <c r="G121" i="3" s="1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M101" i="3" l="1"/>
  <c r="M95" i="3"/>
  <c r="M89" i="3"/>
  <c r="M83" i="3"/>
  <c r="M77" i="3"/>
  <c r="M71" i="3"/>
  <c r="M105" i="3"/>
  <c r="M99" i="3"/>
  <c r="M93" i="3"/>
  <c r="M87" i="3"/>
  <c r="M69" i="3"/>
  <c r="M102" i="3"/>
  <c r="M96" i="3"/>
  <c r="M90" i="3"/>
  <c r="M84" i="3"/>
  <c r="M78" i="3"/>
  <c r="M72" i="3"/>
  <c r="M100" i="3"/>
  <c r="M94" i="3"/>
  <c r="M88" i="3"/>
  <c r="M82" i="3"/>
  <c r="M76" i="3"/>
  <c r="M70" i="3"/>
  <c r="M103" i="3"/>
  <c r="M97" i="3"/>
  <c r="M91" i="3"/>
  <c r="M85" i="3"/>
  <c r="M73" i="3"/>
  <c r="M104" i="3"/>
  <c r="M98" i="3"/>
  <c r="M92" i="3"/>
  <c r="M86" i="3"/>
  <c r="M80" i="3"/>
  <c r="M74" i="3"/>
  <c r="M79" i="3"/>
  <c r="M81" i="3"/>
  <c r="U118" i="3"/>
  <c r="M118" i="3"/>
  <c r="Z117" i="3"/>
  <c r="R117" i="3"/>
  <c r="M75" i="3"/>
  <c r="AA118" i="3"/>
  <c r="S118" i="3"/>
  <c r="K118" i="3"/>
  <c r="X117" i="3"/>
  <c r="P117" i="3"/>
  <c r="H117" i="3"/>
  <c r="T120" i="3"/>
  <c r="V118" i="3"/>
  <c r="N118" i="3"/>
  <c r="AA117" i="3"/>
  <c r="S117" i="3"/>
  <c r="K117" i="3"/>
  <c r="J117" i="3"/>
  <c r="G118" i="3"/>
  <c r="Z118" i="3"/>
  <c r="R118" i="3"/>
  <c r="J118" i="3"/>
  <c r="W117" i="3"/>
  <c r="O117" i="3"/>
  <c r="X118" i="3"/>
  <c r="M117" i="3"/>
  <c r="H118" i="3"/>
  <c r="P118" i="3"/>
  <c r="U117" i="3"/>
  <c r="K119" i="3"/>
  <c r="N119" i="3"/>
  <c r="O120" i="3"/>
  <c r="AB119" i="3"/>
  <c r="L119" i="3"/>
  <c r="O119" i="3"/>
  <c r="P120" i="3"/>
  <c r="U120" i="3"/>
  <c r="W120" i="3"/>
  <c r="Y118" i="3"/>
  <c r="Q118" i="3"/>
  <c r="I118" i="3"/>
  <c r="V117" i="3"/>
  <c r="N117" i="3"/>
  <c r="H120" i="3"/>
  <c r="P119" i="3"/>
  <c r="Q120" i="3"/>
  <c r="V120" i="3"/>
  <c r="X120" i="3"/>
  <c r="G119" i="3"/>
  <c r="I120" i="3"/>
  <c r="Q119" i="3"/>
  <c r="R120" i="3"/>
  <c r="W119" i="3"/>
  <c r="Y120" i="3"/>
  <c r="AB117" i="3"/>
  <c r="L117" i="3"/>
  <c r="G120" i="3"/>
  <c r="J120" i="3"/>
  <c r="R119" i="3"/>
  <c r="S120" i="3"/>
  <c r="X119" i="3"/>
  <c r="Z120" i="3"/>
  <c r="W118" i="3"/>
  <c r="O118" i="3"/>
  <c r="T117" i="3"/>
  <c r="G117" i="3"/>
  <c r="H119" i="3"/>
  <c r="K120" i="3"/>
  <c r="S119" i="3"/>
  <c r="T119" i="3"/>
  <c r="Y119" i="3"/>
  <c r="AA120" i="3"/>
  <c r="I119" i="3"/>
  <c r="L120" i="3"/>
  <c r="M120" i="3"/>
  <c r="U119" i="3"/>
  <c r="Z119" i="3"/>
  <c r="AB120" i="3"/>
  <c r="AB118" i="3"/>
  <c r="T118" i="3"/>
  <c r="L118" i="3"/>
  <c r="Y117" i="3"/>
  <c r="Q117" i="3"/>
  <c r="I117" i="3"/>
  <c r="J119" i="3"/>
  <c r="M119" i="3"/>
  <c r="N120" i="3"/>
  <c r="V119" i="3"/>
  <c r="AA119" i="3"/>
  <c r="M111" i="3"/>
  <c r="M108" i="3"/>
  <c r="M106" i="3"/>
  <c r="M116" i="3"/>
  <c r="M115" i="3"/>
  <c r="M110" i="3"/>
  <c r="M113" i="3"/>
  <c r="M114" i="3"/>
  <c r="M109" i="3"/>
  <c r="M112" i="3"/>
  <c r="M107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X11" i="2"/>
  <c r="X12" i="6" s="1"/>
  <c r="X12" i="2"/>
  <c r="X13" i="6" s="1"/>
  <c r="X13" i="2"/>
  <c r="X14" i="6" s="1"/>
  <c r="X14" i="2"/>
  <c r="X15" i="6" s="1"/>
  <c r="X15" i="2"/>
  <c r="X16" i="6" s="1"/>
  <c r="X16" i="2"/>
  <c r="X17" i="6" s="1"/>
  <c r="X17" i="2"/>
  <c r="X18" i="6" s="1"/>
  <c r="X18" i="2"/>
  <c r="X19" i="6" s="1"/>
  <c r="X19" i="2"/>
  <c r="X20" i="6" s="1"/>
  <c r="X20" i="2"/>
  <c r="X21" i="6" s="1"/>
  <c r="X21" i="2"/>
  <c r="X22" i="6" s="1"/>
  <c r="X22" i="2"/>
  <c r="X23" i="6" s="1"/>
  <c r="X23" i="2"/>
  <c r="X24" i="6" s="1"/>
  <c r="X24" i="2"/>
  <c r="X25" i="6" s="1"/>
  <c r="X25" i="2"/>
  <c r="X26" i="6" s="1"/>
  <c r="X26" i="2"/>
  <c r="X27" i="6" s="1"/>
  <c r="X27" i="2"/>
  <c r="X28" i="6" s="1"/>
  <c r="X28" i="2"/>
  <c r="X29" i="6" s="1"/>
  <c r="X29" i="2"/>
  <c r="X30" i="6" s="1"/>
  <c r="X30" i="2"/>
  <c r="X31" i="6" s="1"/>
  <c r="X31" i="2"/>
  <c r="X32" i="6" s="1"/>
  <c r="T2" i="3"/>
  <c r="T184" i="3" s="1"/>
  <c r="U2" i="3"/>
  <c r="U184" i="3" s="1"/>
  <c r="V2" i="3"/>
  <c r="V184" i="3" s="1"/>
  <c r="W2" i="3"/>
  <c r="W184" i="3" s="1"/>
  <c r="X2" i="3"/>
  <c r="X184" i="3" s="1"/>
  <c r="Y2" i="3"/>
  <c r="Y184" i="3" s="1"/>
  <c r="Z2" i="3"/>
  <c r="Z184" i="3" s="1"/>
  <c r="AA2" i="3"/>
  <c r="AA184" i="3" s="1"/>
  <c r="AB2" i="3"/>
  <c r="AB184" i="3" s="1"/>
  <c r="N2" i="3"/>
  <c r="N184" i="3" s="1"/>
  <c r="O2" i="3"/>
  <c r="O184" i="3" s="1"/>
  <c r="P2" i="3"/>
  <c r="P184" i="3" s="1"/>
  <c r="Q2" i="3"/>
  <c r="R2" i="3"/>
  <c r="R184" i="3" s="1"/>
  <c r="S2" i="3"/>
  <c r="S184" i="3" s="1"/>
  <c r="H2" i="3"/>
  <c r="H184" i="3" s="1"/>
  <c r="I2" i="3"/>
  <c r="I184" i="3" s="1"/>
  <c r="J2" i="3"/>
  <c r="J184" i="3" s="1"/>
  <c r="K2" i="3"/>
  <c r="K184" i="3" s="1"/>
  <c r="L2" i="3"/>
  <c r="L184" i="3" s="1"/>
  <c r="M2" i="3"/>
  <c r="M184" i="3" s="1"/>
  <c r="G2" i="3"/>
  <c r="K30" i="2"/>
  <c r="H31" i="6" s="1"/>
  <c r="K21" i="2"/>
  <c r="H22" i="6" s="1"/>
  <c r="K16" i="2"/>
  <c r="H17" i="6" s="1"/>
  <c r="D7" i="2"/>
  <c r="D8" i="6" s="1"/>
  <c r="R181" i="3" l="1"/>
  <c r="R232" i="3" s="1"/>
  <c r="AA181" i="3"/>
  <c r="AA232" i="3" s="1"/>
  <c r="M180" i="3"/>
  <c r="M231" i="3" s="1"/>
  <c r="AA180" i="3"/>
  <c r="AA231" i="3" s="1"/>
  <c r="R180" i="3"/>
  <c r="R231" i="3" s="1"/>
  <c r="M181" i="3"/>
  <c r="M232" i="3" s="1"/>
  <c r="R179" i="3"/>
  <c r="R230" i="3" s="1"/>
  <c r="M179" i="3"/>
  <c r="M230" i="3" s="1"/>
  <c r="F9" i="5"/>
  <c r="AA179" i="3"/>
  <c r="AA230" i="3" s="1"/>
  <c r="M177" i="3"/>
  <c r="M228" i="3" s="1"/>
  <c r="O12" i="2"/>
  <c r="K13" i="6" s="1"/>
  <c r="O24" i="2"/>
  <c r="K25" i="6" s="1"/>
  <c r="G10" i="7"/>
  <c r="N13" i="2"/>
  <c r="N25" i="2"/>
  <c r="E10" i="7"/>
  <c r="O13" i="2"/>
  <c r="K14" i="6" s="1"/>
  <c r="O25" i="2"/>
  <c r="K26" i="6" s="1"/>
  <c r="N14" i="2"/>
  <c r="N26" i="2"/>
  <c r="S16" i="2"/>
  <c r="O14" i="2"/>
  <c r="K15" i="6" s="1"/>
  <c r="O26" i="2"/>
  <c r="K27" i="6" s="1"/>
  <c r="N19" i="2"/>
  <c r="O19" i="2"/>
  <c r="K20" i="6" s="1"/>
  <c r="N20" i="2"/>
  <c r="N28" i="2"/>
  <c r="O28" i="2"/>
  <c r="K29" i="6" s="1"/>
  <c r="N29" i="2"/>
  <c r="O30" i="2"/>
  <c r="K31" i="6" s="1"/>
  <c r="O31" i="2"/>
  <c r="K32" i="6" s="1"/>
  <c r="O10" i="2"/>
  <c r="K11" i="6" s="1"/>
  <c r="N15" i="2"/>
  <c r="N27" i="2"/>
  <c r="O15" i="2"/>
  <c r="K16" i="6" s="1"/>
  <c r="O27" i="2"/>
  <c r="K28" i="6" s="1"/>
  <c r="N16" i="2"/>
  <c r="O16" i="2"/>
  <c r="K17" i="6" s="1"/>
  <c r="O18" i="2"/>
  <c r="K19" i="6" s="1"/>
  <c r="N21" i="2"/>
  <c r="O23" i="2"/>
  <c r="K24" i="6" s="1"/>
  <c r="N17" i="2"/>
  <c r="O17" i="2"/>
  <c r="K18" i="6" s="1"/>
  <c r="N18" i="2"/>
  <c r="O21" i="2"/>
  <c r="K22" i="6" s="1"/>
  <c r="N22" i="2"/>
  <c r="O22" i="2"/>
  <c r="K23" i="6" s="1"/>
  <c r="N11" i="2"/>
  <c r="N23" i="2"/>
  <c r="O11" i="2"/>
  <c r="K12" i="6" s="1"/>
  <c r="O29" i="2"/>
  <c r="K30" i="6" s="1"/>
  <c r="N30" i="2"/>
  <c r="N31" i="2"/>
  <c r="N10" i="2"/>
  <c r="N12" i="2"/>
  <c r="N24" i="2"/>
  <c r="O20" i="2"/>
  <c r="K21" i="6" s="1"/>
  <c r="R178" i="3"/>
  <c r="R229" i="3" s="1"/>
  <c r="AA178" i="3"/>
  <c r="AA229" i="3" s="1"/>
  <c r="G9" i="5"/>
  <c r="F10" i="5"/>
  <c r="F11" i="5"/>
  <c r="G10" i="5"/>
  <c r="G11" i="5"/>
  <c r="F13" i="5"/>
  <c r="G15" i="5"/>
  <c r="F18" i="5"/>
  <c r="G18" i="5"/>
  <c r="G19" i="5"/>
  <c r="G23" i="5"/>
  <c r="F12" i="5"/>
  <c r="F16" i="5"/>
  <c r="F20" i="5"/>
  <c r="G22" i="5"/>
  <c r="G12" i="5"/>
  <c r="F14" i="5"/>
  <c r="G13" i="5"/>
  <c r="F15" i="5"/>
  <c r="G14" i="5"/>
  <c r="F17" i="5"/>
  <c r="F19" i="5"/>
  <c r="F22" i="5"/>
  <c r="F23" i="5"/>
  <c r="G24" i="5"/>
  <c r="F26" i="5"/>
  <c r="G20" i="5"/>
  <c r="G25" i="5"/>
  <c r="F27" i="5"/>
  <c r="G26" i="5"/>
  <c r="F28" i="5"/>
  <c r="G27" i="5"/>
  <c r="F29" i="5"/>
  <c r="G28" i="5"/>
  <c r="F30" i="5"/>
  <c r="G29" i="5"/>
  <c r="G16" i="5"/>
  <c r="F21" i="5"/>
  <c r="G30" i="5"/>
  <c r="G17" i="5"/>
  <c r="G21" i="5"/>
  <c r="F24" i="5"/>
  <c r="F25" i="5"/>
  <c r="R177" i="3"/>
  <c r="R228" i="3" s="1"/>
  <c r="AA177" i="3"/>
  <c r="AA228" i="3" s="1"/>
  <c r="M178" i="3"/>
  <c r="M229" i="3" s="1"/>
  <c r="M154" i="3"/>
  <c r="M205" i="3" s="1"/>
  <c r="M156" i="3"/>
  <c r="M207" i="3" s="1"/>
  <c r="M155" i="3"/>
  <c r="M206" i="3" s="1"/>
  <c r="M159" i="3"/>
  <c r="M210" i="3" s="1"/>
  <c r="M158" i="3"/>
  <c r="M209" i="3" s="1"/>
  <c r="M157" i="3"/>
  <c r="M208" i="3" s="1"/>
  <c r="M152" i="3"/>
  <c r="M203" i="3" s="1"/>
  <c r="M176" i="3"/>
  <c r="M227" i="3" s="1"/>
  <c r="M153" i="3"/>
  <c r="M204" i="3" s="1"/>
  <c r="M150" i="3"/>
  <c r="M201" i="3" s="1"/>
  <c r="M175" i="3"/>
  <c r="M226" i="3" s="1"/>
  <c r="AA174" i="3"/>
  <c r="AA225" i="3" s="1"/>
  <c r="AA176" i="3"/>
  <c r="AA227" i="3" s="1"/>
  <c r="R175" i="3"/>
  <c r="R226" i="3" s="1"/>
  <c r="M174" i="3"/>
  <c r="M225" i="3" s="1"/>
  <c r="R174" i="3"/>
  <c r="R225" i="3" s="1"/>
  <c r="AA175" i="3"/>
  <c r="AA226" i="3" s="1"/>
  <c r="M161" i="3"/>
  <c r="M212" i="3" s="1"/>
  <c r="R176" i="3"/>
  <c r="R227" i="3" s="1"/>
  <c r="M143" i="3"/>
  <c r="M194" i="3" s="1"/>
  <c r="M151" i="3"/>
  <c r="M202" i="3" s="1"/>
  <c r="M148" i="3"/>
  <c r="M199" i="3" s="1"/>
  <c r="M147" i="3"/>
  <c r="M198" i="3" s="1"/>
  <c r="M146" i="3"/>
  <c r="M197" i="3" s="1"/>
  <c r="M149" i="3"/>
  <c r="M200" i="3" s="1"/>
  <c r="M145" i="3"/>
  <c r="M196" i="3" s="1"/>
  <c r="M140" i="3"/>
  <c r="M191" i="3" s="1"/>
  <c r="G184" i="3"/>
  <c r="M142" i="3"/>
  <c r="M193" i="3" s="1"/>
  <c r="M144" i="3"/>
  <c r="M195" i="3" s="1"/>
  <c r="M163" i="3"/>
  <c r="M214" i="3" s="1"/>
  <c r="M139" i="3"/>
  <c r="M190" i="3" s="1"/>
  <c r="M141" i="3"/>
  <c r="M192" i="3" s="1"/>
  <c r="R167" i="3"/>
  <c r="R218" i="3" s="1"/>
  <c r="R159" i="3"/>
  <c r="R210" i="3" s="1"/>
  <c r="R151" i="3"/>
  <c r="R202" i="3" s="1"/>
  <c r="AA167" i="3"/>
  <c r="AA218" i="3" s="1"/>
  <c r="AA159" i="3"/>
  <c r="AA210" i="3" s="1"/>
  <c r="AA151" i="3"/>
  <c r="AA202" i="3" s="1"/>
  <c r="M172" i="3"/>
  <c r="M223" i="3" s="1"/>
  <c r="R157" i="3"/>
  <c r="R208" i="3" s="1"/>
  <c r="AA165" i="3"/>
  <c r="AA216" i="3" s="1"/>
  <c r="R172" i="3"/>
  <c r="R223" i="3" s="1"/>
  <c r="R164" i="3"/>
  <c r="R215" i="3" s="1"/>
  <c r="R156" i="3"/>
  <c r="R207" i="3" s="1"/>
  <c r="R148" i="3"/>
  <c r="R199" i="3" s="1"/>
  <c r="R140" i="3"/>
  <c r="R191" i="3" s="1"/>
  <c r="AA172" i="3"/>
  <c r="AA223" i="3" s="1"/>
  <c r="AA164" i="3"/>
  <c r="AA215" i="3" s="1"/>
  <c r="AA156" i="3"/>
  <c r="AA207" i="3" s="1"/>
  <c r="AA148" i="3"/>
  <c r="AA199" i="3" s="1"/>
  <c r="AA140" i="3"/>
  <c r="AA191" i="3" s="1"/>
  <c r="M165" i="3"/>
  <c r="M216" i="3" s="1"/>
  <c r="M160" i="3"/>
  <c r="M211" i="3" s="1"/>
  <c r="R141" i="3"/>
  <c r="R192" i="3" s="1"/>
  <c r="AA157" i="3"/>
  <c r="AA208" i="3" s="1"/>
  <c r="R171" i="3"/>
  <c r="R222" i="3" s="1"/>
  <c r="R163" i="3"/>
  <c r="R214" i="3" s="1"/>
  <c r="R155" i="3"/>
  <c r="R206" i="3" s="1"/>
  <c r="R147" i="3"/>
  <c r="R198" i="3" s="1"/>
  <c r="R139" i="3"/>
  <c r="R190" i="3" s="1"/>
  <c r="AA171" i="3"/>
  <c r="AA222" i="3" s="1"/>
  <c r="AA163" i="3"/>
  <c r="AA214" i="3" s="1"/>
  <c r="AA155" i="3"/>
  <c r="AA206" i="3" s="1"/>
  <c r="AA147" i="3"/>
  <c r="AA198" i="3" s="1"/>
  <c r="AA139" i="3"/>
  <c r="AA190" i="3" s="1"/>
  <c r="M167" i="3"/>
  <c r="M218" i="3" s="1"/>
  <c r="M162" i="3"/>
  <c r="M213" i="3" s="1"/>
  <c r="AA141" i="3"/>
  <c r="AA192" i="3" s="1"/>
  <c r="R170" i="3"/>
  <c r="R221" i="3" s="1"/>
  <c r="R162" i="3"/>
  <c r="R213" i="3" s="1"/>
  <c r="R154" i="3"/>
  <c r="R205" i="3" s="1"/>
  <c r="R146" i="3"/>
  <c r="R197" i="3" s="1"/>
  <c r="AA170" i="3"/>
  <c r="AA221" i="3" s="1"/>
  <c r="AA162" i="3"/>
  <c r="AA213" i="3" s="1"/>
  <c r="AA154" i="3"/>
  <c r="AA205" i="3" s="1"/>
  <c r="AA146" i="3"/>
  <c r="AA197" i="3" s="1"/>
  <c r="M169" i="3"/>
  <c r="M220" i="3" s="1"/>
  <c r="M164" i="3"/>
  <c r="M215" i="3" s="1"/>
  <c r="R165" i="3"/>
  <c r="R216" i="3" s="1"/>
  <c r="AA149" i="3"/>
  <c r="AA200" i="3" s="1"/>
  <c r="R169" i="3"/>
  <c r="R220" i="3" s="1"/>
  <c r="R161" i="3"/>
  <c r="R212" i="3" s="1"/>
  <c r="R153" i="3"/>
  <c r="R204" i="3" s="1"/>
  <c r="R145" i="3"/>
  <c r="R196" i="3" s="1"/>
  <c r="AA169" i="3"/>
  <c r="AA220" i="3" s="1"/>
  <c r="AA161" i="3"/>
  <c r="AA212" i="3" s="1"/>
  <c r="AA153" i="3"/>
  <c r="AA204" i="3" s="1"/>
  <c r="AA145" i="3"/>
  <c r="AA196" i="3" s="1"/>
  <c r="M171" i="3"/>
  <c r="M222" i="3" s="1"/>
  <c r="M166" i="3"/>
  <c r="M217" i="3" s="1"/>
  <c r="R143" i="3"/>
  <c r="R194" i="3" s="1"/>
  <c r="R173" i="3"/>
  <c r="R224" i="3" s="1"/>
  <c r="R149" i="3"/>
  <c r="R200" i="3" s="1"/>
  <c r="AA173" i="3"/>
  <c r="AA224" i="3" s="1"/>
  <c r="R168" i="3"/>
  <c r="R219" i="3" s="1"/>
  <c r="R160" i="3"/>
  <c r="R211" i="3" s="1"/>
  <c r="R152" i="3"/>
  <c r="R203" i="3" s="1"/>
  <c r="R144" i="3"/>
  <c r="R195" i="3" s="1"/>
  <c r="AA168" i="3"/>
  <c r="AA219" i="3" s="1"/>
  <c r="AA160" i="3"/>
  <c r="AA211" i="3" s="1"/>
  <c r="AA152" i="3"/>
  <c r="AA203" i="3" s="1"/>
  <c r="AA144" i="3"/>
  <c r="AA195" i="3" s="1"/>
  <c r="M173" i="3"/>
  <c r="M224" i="3" s="1"/>
  <c r="M168" i="3"/>
  <c r="M219" i="3" s="1"/>
  <c r="M170" i="3"/>
  <c r="M221" i="3" s="1"/>
  <c r="AA143" i="3"/>
  <c r="AA194" i="3" s="1"/>
  <c r="R166" i="3"/>
  <c r="R217" i="3" s="1"/>
  <c r="R158" i="3"/>
  <c r="R209" i="3" s="1"/>
  <c r="R150" i="3"/>
  <c r="R201" i="3" s="1"/>
  <c r="R142" i="3"/>
  <c r="R193" i="3" s="1"/>
  <c r="AA166" i="3"/>
  <c r="AA217" i="3" s="1"/>
  <c r="AA158" i="3"/>
  <c r="AA209" i="3" s="1"/>
  <c r="AA150" i="3"/>
  <c r="AA201" i="3" s="1"/>
  <c r="AA142" i="3"/>
  <c r="AA193" i="3" s="1"/>
  <c r="Q184" i="3"/>
  <c r="S4" i="2"/>
  <c r="S2" i="2"/>
  <c r="E116" i="3"/>
  <c r="E115" i="3"/>
  <c r="E114" i="3"/>
  <c r="AB113" i="3"/>
  <c r="E113" i="3"/>
  <c r="E112" i="3"/>
  <c r="E111" i="3"/>
  <c r="E110" i="3"/>
  <c r="Y109" i="3"/>
  <c r="E109" i="3"/>
  <c r="E108" i="3"/>
  <c r="W107" i="3"/>
  <c r="E107" i="3"/>
  <c r="Z106" i="3"/>
  <c r="U106" i="3"/>
  <c r="Q106" i="3"/>
  <c r="E106" i="3"/>
  <c r="E105" i="3"/>
  <c r="E104" i="3"/>
  <c r="T103" i="3"/>
  <c r="E103" i="3"/>
  <c r="V102" i="3"/>
  <c r="E102" i="3"/>
  <c r="Y101" i="3"/>
  <c r="L101" i="3"/>
  <c r="E101" i="3"/>
  <c r="E100" i="3"/>
  <c r="S99" i="3"/>
  <c r="P99" i="3"/>
  <c r="E99" i="3"/>
  <c r="U98" i="3"/>
  <c r="E98" i="3"/>
  <c r="U97" i="3"/>
  <c r="E97" i="3"/>
  <c r="Q96" i="3"/>
  <c r="E96" i="3"/>
  <c r="K95" i="3"/>
  <c r="E95" i="3"/>
  <c r="W94" i="3"/>
  <c r="V94" i="3"/>
  <c r="E94" i="3"/>
  <c r="Y93" i="3"/>
  <c r="S93" i="3"/>
  <c r="N93" i="3"/>
  <c r="E93" i="3"/>
  <c r="X92" i="3"/>
  <c r="Q92" i="3"/>
  <c r="E92" i="3"/>
  <c r="J91" i="3"/>
  <c r="E91" i="3"/>
  <c r="T90" i="3"/>
  <c r="L90" i="3"/>
  <c r="J90" i="3"/>
  <c r="E90" i="3"/>
  <c r="Y89" i="3"/>
  <c r="U89" i="3"/>
  <c r="S89" i="3"/>
  <c r="E89" i="3"/>
  <c r="W88" i="3"/>
  <c r="P88" i="3"/>
  <c r="N88" i="3"/>
  <c r="E88" i="3"/>
  <c r="Z87" i="3"/>
  <c r="K87" i="3"/>
  <c r="E87" i="3"/>
  <c r="U86" i="3"/>
  <c r="E86" i="3"/>
  <c r="Y85" i="3"/>
  <c r="S85" i="3"/>
  <c r="N85" i="3"/>
  <c r="E85" i="3"/>
  <c r="X84" i="3"/>
  <c r="Q84" i="3"/>
  <c r="E84" i="3"/>
  <c r="J83" i="3"/>
  <c r="E83" i="3"/>
  <c r="T82" i="3"/>
  <c r="L82" i="3"/>
  <c r="J82" i="3"/>
  <c r="E82" i="3"/>
  <c r="Y81" i="3"/>
  <c r="U81" i="3"/>
  <c r="S81" i="3"/>
  <c r="E81" i="3"/>
  <c r="W80" i="3"/>
  <c r="P80" i="3"/>
  <c r="N80" i="3"/>
  <c r="E80" i="3"/>
  <c r="Z79" i="3"/>
  <c r="K79" i="3"/>
  <c r="E79" i="3"/>
  <c r="U78" i="3"/>
  <c r="E78" i="3"/>
  <c r="Y77" i="3"/>
  <c r="S77" i="3"/>
  <c r="N77" i="3"/>
  <c r="E77" i="3"/>
  <c r="X76" i="3"/>
  <c r="Q76" i="3"/>
  <c r="E76" i="3"/>
  <c r="J75" i="3"/>
  <c r="E75" i="3"/>
  <c r="T74" i="3"/>
  <c r="L74" i="3"/>
  <c r="J74" i="3"/>
  <c r="E74" i="3"/>
  <c r="Y73" i="3"/>
  <c r="U73" i="3"/>
  <c r="S73" i="3"/>
  <c r="E73" i="3"/>
  <c r="W72" i="3"/>
  <c r="Q72" i="3"/>
  <c r="K72" i="3"/>
  <c r="E72" i="3"/>
  <c r="W71" i="3"/>
  <c r="U71" i="3"/>
  <c r="P71" i="3"/>
  <c r="E71" i="3"/>
  <c r="U70" i="3"/>
  <c r="P70" i="3"/>
  <c r="E70" i="3"/>
  <c r="Z69" i="3"/>
  <c r="L69" i="3"/>
  <c r="E69" i="3"/>
  <c r="Y116" i="3"/>
  <c r="T116" i="3"/>
  <c r="P115" i="3"/>
  <c r="Z114" i="3"/>
  <c r="X114" i="3"/>
  <c r="P114" i="3"/>
  <c r="V113" i="3"/>
  <c r="N113" i="3"/>
  <c r="T111" i="3"/>
  <c r="S111" i="3"/>
  <c r="U105" i="3"/>
  <c r="Y103" i="3"/>
  <c r="L103" i="3"/>
  <c r="K103" i="3"/>
  <c r="Y99" i="3"/>
  <c r="Z98" i="3"/>
  <c r="K98" i="3"/>
  <c r="S95" i="3"/>
  <c r="X94" i="3"/>
  <c r="K92" i="3"/>
  <c r="W90" i="3"/>
  <c r="U90" i="3"/>
  <c r="Z89" i="3"/>
  <c r="N89" i="3"/>
  <c r="X88" i="3"/>
  <c r="Q88" i="3"/>
  <c r="K88" i="3"/>
  <c r="J88" i="3"/>
  <c r="U87" i="3"/>
  <c r="J87" i="3"/>
  <c r="V86" i="3"/>
  <c r="K84" i="3"/>
  <c r="U82" i="3"/>
  <c r="Z81" i="3"/>
  <c r="N81" i="3"/>
  <c r="X80" i="3"/>
  <c r="Q80" i="3"/>
  <c r="K80" i="3"/>
  <c r="J80" i="3"/>
  <c r="U79" i="3"/>
  <c r="J79" i="3"/>
  <c r="V78" i="3"/>
  <c r="K76" i="3"/>
  <c r="Y74" i="3"/>
  <c r="U74" i="3"/>
  <c r="Z73" i="3"/>
  <c r="N73" i="3"/>
  <c r="X72" i="3"/>
  <c r="J72" i="3"/>
  <c r="Z71" i="3"/>
  <c r="X71" i="3"/>
  <c r="Q71" i="3"/>
  <c r="V70" i="3"/>
  <c r="X69" i="3"/>
  <c r="U69" i="3"/>
  <c r="N69" i="3"/>
  <c r="K69" i="3"/>
  <c r="K31" i="2"/>
  <c r="H32" i="6" s="1"/>
  <c r="K29" i="2"/>
  <c r="H30" i="6" s="1"/>
  <c r="K28" i="2"/>
  <c r="H29" i="6" s="1"/>
  <c r="K27" i="2"/>
  <c r="H28" i="6" s="1"/>
  <c r="K26" i="2"/>
  <c r="H27" i="6" s="1"/>
  <c r="K25" i="2"/>
  <c r="H26" i="6" s="1"/>
  <c r="K24" i="2"/>
  <c r="H25" i="6" s="1"/>
  <c r="K23" i="2"/>
  <c r="H24" i="6" s="1"/>
  <c r="K22" i="2"/>
  <c r="H23" i="6" s="1"/>
  <c r="K20" i="2"/>
  <c r="H21" i="6" s="1"/>
  <c r="K19" i="2"/>
  <c r="H20" i="6" s="1"/>
  <c r="K18" i="2"/>
  <c r="H19" i="6" s="1"/>
  <c r="K17" i="2"/>
  <c r="H18" i="6" s="1"/>
  <c r="K15" i="2"/>
  <c r="H16" i="6" s="1"/>
  <c r="K14" i="2"/>
  <c r="H15" i="6" s="1"/>
  <c r="K13" i="2"/>
  <c r="H14" i="6" s="1"/>
  <c r="K12" i="2"/>
  <c r="H13" i="6" s="1"/>
  <c r="K11" i="2"/>
  <c r="X10" i="2"/>
  <c r="X11" i="6" s="1"/>
  <c r="Q13" i="2" l="1"/>
  <c r="U14" i="6" s="1"/>
  <c r="S21" i="2"/>
  <c r="T21" i="2" s="1"/>
  <c r="S30" i="2"/>
  <c r="T30" i="2" s="1"/>
  <c r="Q16" i="2"/>
  <c r="U17" i="6" s="1"/>
  <c r="Q11" i="2"/>
  <c r="U12" i="6" s="1"/>
  <c r="H12" i="5"/>
  <c r="D12" i="5" s="1"/>
  <c r="H20" i="5"/>
  <c r="D20" i="5" s="1"/>
  <c r="I10" i="7"/>
  <c r="Q25" i="2"/>
  <c r="U26" i="6" s="1"/>
  <c r="Q30" i="2"/>
  <c r="U31" i="6" s="1"/>
  <c r="Q28" i="2"/>
  <c r="U29" i="6" s="1"/>
  <c r="Q20" i="2"/>
  <c r="U21" i="6" s="1"/>
  <c r="H28" i="5"/>
  <c r="D28" i="5" s="1"/>
  <c r="Q29" i="2"/>
  <c r="U30" i="6" s="1"/>
  <c r="H23" i="5"/>
  <c r="D23" i="5" s="1"/>
  <c r="Q24" i="2"/>
  <c r="U25" i="6" s="1"/>
  <c r="H18" i="5"/>
  <c r="D18" i="5" s="1"/>
  <c r="H22" i="5"/>
  <c r="D22" i="5" s="1"/>
  <c r="Q19" i="2"/>
  <c r="U20" i="6" s="1"/>
  <c r="Q27" i="2"/>
  <c r="U28" i="6" s="1"/>
  <c r="Q17" i="2"/>
  <c r="U18" i="6" s="1"/>
  <c r="H17" i="5"/>
  <c r="D17" i="5" s="1"/>
  <c r="Q31" i="2"/>
  <c r="U32" i="6" s="1"/>
  <c r="H21" i="5"/>
  <c r="D21" i="5" s="1"/>
  <c r="Q12" i="2"/>
  <c r="U13" i="6" s="1"/>
  <c r="Q23" i="2"/>
  <c r="U24" i="6" s="1"/>
  <c r="Q22" i="2"/>
  <c r="U23" i="6" s="1"/>
  <c r="Q15" i="2"/>
  <c r="U16" i="6" s="1"/>
  <c r="H11" i="5"/>
  <c r="D11" i="5" s="1"/>
  <c r="Q18" i="2"/>
  <c r="V18" i="2" s="1"/>
  <c r="Y18" i="2" s="1"/>
  <c r="H10" i="5"/>
  <c r="D10" i="5" s="1"/>
  <c r="H14" i="5"/>
  <c r="D14" i="5" s="1"/>
  <c r="H26" i="5"/>
  <c r="D26" i="5" s="1"/>
  <c r="H16" i="5"/>
  <c r="D16" i="5" s="1"/>
  <c r="H25" i="5"/>
  <c r="D25" i="5" s="1"/>
  <c r="T16" i="2"/>
  <c r="H29" i="5"/>
  <c r="D29" i="5" s="1"/>
  <c r="H15" i="5"/>
  <c r="D15" i="5" s="1"/>
  <c r="H27" i="5"/>
  <c r="D27" i="5" s="1"/>
  <c r="Q10" i="2"/>
  <c r="H9" i="5"/>
  <c r="D9" i="5" s="1"/>
  <c r="Q14" i="2"/>
  <c r="U15" i="6" s="1"/>
  <c r="H13" i="5"/>
  <c r="D13" i="5" s="1"/>
  <c r="H24" i="5"/>
  <c r="D24" i="5" s="1"/>
  <c r="H19" i="5"/>
  <c r="D19" i="5" s="1"/>
  <c r="Q21" i="2"/>
  <c r="U22" i="6" s="1"/>
  <c r="Q26" i="2"/>
  <c r="U27" i="6" s="1"/>
  <c r="H30" i="5"/>
  <c r="D30" i="5" s="1"/>
  <c r="J18" i="6"/>
  <c r="J21" i="6"/>
  <c r="J20" i="6"/>
  <c r="J22" i="6"/>
  <c r="J30" i="6"/>
  <c r="J25" i="6"/>
  <c r="J13" i="6"/>
  <c r="J12" i="6"/>
  <c r="J24" i="6"/>
  <c r="J19" i="6"/>
  <c r="J27" i="6"/>
  <c r="J26" i="6"/>
  <c r="J16" i="6"/>
  <c r="J32" i="6"/>
  <c r="J17" i="6"/>
  <c r="J31" i="6"/>
  <c r="J29" i="6"/>
  <c r="J14" i="6"/>
  <c r="J15" i="6"/>
  <c r="J28" i="6"/>
  <c r="J23" i="6"/>
  <c r="H12" i="6"/>
  <c r="H34" i="6" s="1"/>
  <c r="K33" i="2"/>
  <c r="G69" i="3"/>
  <c r="G89" i="3"/>
  <c r="H70" i="3"/>
  <c r="I95" i="3"/>
  <c r="I86" i="3"/>
  <c r="I78" i="3"/>
  <c r="G87" i="3"/>
  <c r="I94" i="3"/>
  <c r="G79" i="3"/>
  <c r="G71" i="3"/>
  <c r="G70" i="3"/>
  <c r="G81" i="3"/>
  <c r="I85" i="3"/>
  <c r="I93" i="3"/>
  <c r="I91" i="3"/>
  <c r="I77" i="3"/>
  <c r="G97" i="3"/>
  <c r="G98" i="3"/>
  <c r="G73" i="3"/>
  <c r="I69" i="3"/>
  <c r="I75" i="3"/>
  <c r="G105" i="3"/>
  <c r="P69" i="3"/>
  <c r="J73" i="3"/>
  <c r="N74" i="3"/>
  <c r="P77" i="3"/>
  <c r="W77" i="3"/>
  <c r="L80" i="3"/>
  <c r="Y80" i="3"/>
  <c r="W85" i="3"/>
  <c r="J89" i="3"/>
  <c r="V95" i="3"/>
  <c r="AB99" i="3"/>
  <c r="S100" i="3"/>
  <c r="J101" i="3"/>
  <c r="S104" i="3"/>
  <c r="AB107" i="3"/>
  <c r="S108" i="3"/>
  <c r="V111" i="3"/>
  <c r="T112" i="3"/>
  <c r="T181" i="3" s="1"/>
  <c r="T232" i="3" s="1"/>
  <c r="P113" i="3"/>
  <c r="V115" i="3"/>
  <c r="S116" i="3"/>
  <c r="H83" i="3"/>
  <c r="K73" i="3"/>
  <c r="U76" i="3"/>
  <c r="Q81" i="3"/>
  <c r="U84" i="3"/>
  <c r="U88" i="3"/>
  <c r="K89" i="3"/>
  <c r="Q89" i="3"/>
  <c r="X89" i="3"/>
  <c r="G92" i="3"/>
  <c r="U92" i="3"/>
  <c r="Z92" i="3"/>
  <c r="G96" i="3"/>
  <c r="K97" i="3"/>
  <c r="Q97" i="3"/>
  <c r="X97" i="3"/>
  <c r="I98" i="3"/>
  <c r="U100" i="3"/>
  <c r="K101" i="3"/>
  <c r="Q101" i="3"/>
  <c r="X101" i="3"/>
  <c r="G104" i="3"/>
  <c r="U104" i="3"/>
  <c r="Z104" i="3"/>
  <c r="K105" i="3"/>
  <c r="Q105" i="3"/>
  <c r="X105" i="3"/>
  <c r="I106" i="3"/>
  <c r="G108" i="3"/>
  <c r="Z108" i="3"/>
  <c r="K109" i="3"/>
  <c r="Q109" i="3"/>
  <c r="X109" i="3"/>
  <c r="I110" i="3"/>
  <c r="O110" i="3"/>
  <c r="G112" i="3"/>
  <c r="U112" i="3"/>
  <c r="Z112" i="3"/>
  <c r="Z116" i="3"/>
  <c r="K113" i="3"/>
  <c r="Q113" i="3"/>
  <c r="X113" i="3"/>
  <c r="I114" i="3"/>
  <c r="O114" i="3"/>
  <c r="N70" i="3"/>
  <c r="V71" i="3"/>
  <c r="S72" i="3"/>
  <c r="S76" i="3"/>
  <c r="Y76" i="3"/>
  <c r="H79" i="3"/>
  <c r="AB79" i="3"/>
  <c r="S84" i="3"/>
  <c r="Y84" i="3"/>
  <c r="H87" i="3"/>
  <c r="AB87" i="3"/>
  <c r="S92" i="3"/>
  <c r="Y92" i="3"/>
  <c r="H111" i="3"/>
  <c r="N71" i="3"/>
  <c r="H72" i="3"/>
  <c r="V72" i="3"/>
  <c r="AB72" i="3"/>
  <c r="N75" i="3"/>
  <c r="J78" i="3"/>
  <c r="P78" i="3"/>
  <c r="W78" i="3"/>
  <c r="N79" i="3"/>
  <c r="H80" i="3"/>
  <c r="V80" i="3"/>
  <c r="AB80" i="3"/>
  <c r="N83" i="3"/>
  <c r="J86" i="3"/>
  <c r="P86" i="3"/>
  <c r="W86" i="3"/>
  <c r="N87" i="3"/>
  <c r="H88" i="3"/>
  <c r="V88" i="3"/>
  <c r="AB88" i="3"/>
  <c r="N91" i="3"/>
  <c r="J94" i="3"/>
  <c r="P94" i="3"/>
  <c r="V96" i="3"/>
  <c r="AB96" i="3"/>
  <c r="L97" i="3"/>
  <c r="S97" i="3"/>
  <c r="T97" i="3"/>
  <c r="Y97" i="3"/>
  <c r="J98" i="3"/>
  <c r="P98" i="3"/>
  <c r="W98" i="3"/>
  <c r="N99" i="3"/>
  <c r="H100" i="3"/>
  <c r="V100" i="3"/>
  <c r="AB100" i="3"/>
  <c r="J102" i="3"/>
  <c r="P102" i="3"/>
  <c r="W102" i="3"/>
  <c r="N103" i="3"/>
  <c r="H104" i="3"/>
  <c r="V104" i="3"/>
  <c r="AB104" i="3"/>
  <c r="L105" i="3"/>
  <c r="S105" i="3"/>
  <c r="T105" i="3"/>
  <c r="Y105" i="3"/>
  <c r="H108" i="3"/>
  <c r="V108" i="3"/>
  <c r="AB108" i="3"/>
  <c r="L109" i="3"/>
  <c r="S109" i="3"/>
  <c r="J110" i="3"/>
  <c r="P110" i="3"/>
  <c r="W110" i="3"/>
  <c r="N111" i="3"/>
  <c r="H112" i="3"/>
  <c r="V112" i="3"/>
  <c r="AB112" i="3"/>
  <c r="L113" i="3"/>
  <c r="S113" i="3"/>
  <c r="T113" i="3"/>
  <c r="Y113" i="3"/>
  <c r="J114" i="3"/>
  <c r="W114" i="3"/>
  <c r="N115" i="3"/>
  <c r="H116" i="3"/>
  <c r="V116" i="3"/>
  <c r="AB116" i="3"/>
  <c r="T69" i="3"/>
  <c r="H71" i="3"/>
  <c r="H76" i="3"/>
  <c r="AB76" i="3"/>
  <c r="Q77" i="3"/>
  <c r="X77" i="3"/>
  <c r="I83" i="3"/>
  <c r="H84" i="3"/>
  <c r="AB84" i="3"/>
  <c r="Q85" i="3"/>
  <c r="X85" i="3"/>
  <c r="H92" i="3"/>
  <c r="AB92" i="3"/>
  <c r="Q93" i="3"/>
  <c r="X93" i="3"/>
  <c r="N95" i="3"/>
  <c r="AB95" i="3"/>
  <c r="H97" i="3"/>
  <c r="W97" i="3"/>
  <c r="W106" i="3"/>
  <c r="I109" i="3"/>
  <c r="U116" i="3"/>
  <c r="J69" i="3"/>
  <c r="P73" i="3"/>
  <c r="J81" i="3"/>
  <c r="L88" i="3"/>
  <c r="J97" i="3"/>
  <c r="H99" i="3"/>
  <c r="Y104" i="3"/>
  <c r="L112" i="3"/>
  <c r="W113" i="3"/>
  <c r="AB75" i="3"/>
  <c r="AB91" i="3"/>
  <c r="H69" i="3"/>
  <c r="V69" i="3"/>
  <c r="AB69" i="3"/>
  <c r="L70" i="3"/>
  <c r="S70" i="3"/>
  <c r="T70" i="3"/>
  <c r="Y70" i="3"/>
  <c r="H73" i="3"/>
  <c r="V73" i="3"/>
  <c r="AB73" i="3"/>
  <c r="N76" i="3"/>
  <c r="H77" i="3"/>
  <c r="V77" i="3"/>
  <c r="AB77" i="3"/>
  <c r="L78" i="3"/>
  <c r="S78" i="3"/>
  <c r="T78" i="3"/>
  <c r="Y78" i="3"/>
  <c r="H81" i="3"/>
  <c r="V81" i="3"/>
  <c r="AB81" i="3"/>
  <c r="N84" i="3"/>
  <c r="H85" i="3"/>
  <c r="V85" i="3"/>
  <c r="AB85" i="3"/>
  <c r="L86" i="3"/>
  <c r="S86" i="3"/>
  <c r="T86" i="3"/>
  <c r="Y86" i="3"/>
  <c r="H89" i="3"/>
  <c r="V89" i="3"/>
  <c r="AB89" i="3"/>
  <c r="N92" i="3"/>
  <c r="H93" i="3"/>
  <c r="V93" i="3"/>
  <c r="AB93" i="3"/>
  <c r="L94" i="3"/>
  <c r="S94" i="3"/>
  <c r="T94" i="3"/>
  <c r="Y94" i="3"/>
  <c r="J95" i="3"/>
  <c r="P95" i="3"/>
  <c r="W95" i="3"/>
  <c r="N96" i="3"/>
  <c r="V97" i="3"/>
  <c r="AB97" i="3"/>
  <c r="L98" i="3"/>
  <c r="S98" i="3"/>
  <c r="T98" i="3"/>
  <c r="Y98" i="3"/>
  <c r="N100" i="3"/>
  <c r="H101" i="3"/>
  <c r="AB101" i="3"/>
  <c r="L102" i="3"/>
  <c r="S102" i="3"/>
  <c r="T102" i="3"/>
  <c r="Y102" i="3"/>
  <c r="J103" i="3"/>
  <c r="P103" i="3"/>
  <c r="W103" i="3"/>
  <c r="N104" i="3"/>
  <c r="V105" i="3"/>
  <c r="AB105" i="3"/>
  <c r="L106" i="3"/>
  <c r="S106" i="3"/>
  <c r="T106" i="3"/>
  <c r="Y106" i="3"/>
  <c r="J107" i="3"/>
  <c r="P107" i="3"/>
  <c r="N108" i="3"/>
  <c r="H109" i="3"/>
  <c r="V109" i="3"/>
  <c r="AB109" i="3"/>
  <c r="L110" i="3"/>
  <c r="S110" i="3"/>
  <c r="T110" i="3"/>
  <c r="Y110" i="3"/>
  <c r="J111" i="3"/>
  <c r="P111" i="3"/>
  <c r="W111" i="3"/>
  <c r="N112" i="3"/>
  <c r="H113" i="3"/>
  <c r="L114" i="3"/>
  <c r="S114" i="3"/>
  <c r="T114" i="3"/>
  <c r="Y114" i="3"/>
  <c r="J115" i="3"/>
  <c r="W115" i="3"/>
  <c r="N116" i="3"/>
  <c r="Q69" i="3"/>
  <c r="J71" i="3"/>
  <c r="L72" i="3"/>
  <c r="P74" i="3"/>
  <c r="W74" i="3"/>
  <c r="V75" i="3"/>
  <c r="P82" i="3"/>
  <c r="W82" i="3"/>
  <c r="V83" i="3"/>
  <c r="P90" i="3"/>
  <c r="V91" i="3"/>
  <c r="H96" i="3"/>
  <c r="T96" i="3"/>
  <c r="W99" i="3"/>
  <c r="S101" i="3"/>
  <c r="L108" i="3"/>
  <c r="O109" i="3"/>
  <c r="Y72" i="3"/>
  <c r="T80" i="3"/>
  <c r="W81" i="3"/>
  <c r="Y88" i="3"/>
  <c r="W89" i="3"/>
  <c r="P93" i="3"/>
  <c r="S96" i="3"/>
  <c r="L100" i="3"/>
  <c r="T100" i="3"/>
  <c r="N102" i="3"/>
  <c r="T104" i="3"/>
  <c r="W105" i="3"/>
  <c r="H107" i="3"/>
  <c r="N110" i="3"/>
  <c r="AB111" i="3"/>
  <c r="S112" i="3"/>
  <c r="S181" i="3" s="1"/>
  <c r="S232" i="3" s="1"/>
  <c r="J113" i="3"/>
  <c r="N114" i="3"/>
  <c r="H115" i="3"/>
  <c r="L116" i="3"/>
  <c r="AB83" i="3"/>
  <c r="G72" i="3"/>
  <c r="U72" i="3"/>
  <c r="Q73" i="3"/>
  <c r="X73" i="3"/>
  <c r="Z76" i="3"/>
  <c r="Z80" i="3"/>
  <c r="G88" i="3"/>
  <c r="Z88" i="3"/>
  <c r="K70" i="3"/>
  <c r="I71" i="3"/>
  <c r="Q74" i="3"/>
  <c r="G77" i="3"/>
  <c r="K78" i="3"/>
  <c r="Q82" i="3"/>
  <c r="Z85" i="3"/>
  <c r="G93" i="3"/>
  <c r="Z93" i="3"/>
  <c r="Q94" i="3"/>
  <c r="Z97" i="3"/>
  <c r="Q98" i="3"/>
  <c r="X98" i="3"/>
  <c r="Q102" i="3"/>
  <c r="P101" i="3"/>
  <c r="H103" i="3"/>
  <c r="J109" i="3"/>
  <c r="I72" i="3"/>
  <c r="K75" i="3"/>
  <c r="Q75" i="3"/>
  <c r="X75" i="3"/>
  <c r="I76" i="3"/>
  <c r="I80" i="3"/>
  <c r="K83" i="3"/>
  <c r="Q83" i="3"/>
  <c r="X83" i="3"/>
  <c r="I84" i="3"/>
  <c r="I88" i="3"/>
  <c r="K91" i="3"/>
  <c r="Q91" i="3"/>
  <c r="X91" i="3"/>
  <c r="I92" i="3"/>
  <c r="U94" i="3"/>
  <c r="Z94" i="3"/>
  <c r="Q95" i="3"/>
  <c r="X95" i="3"/>
  <c r="I96" i="3"/>
  <c r="K99" i="3"/>
  <c r="Q99" i="3"/>
  <c r="X99" i="3"/>
  <c r="I100" i="3"/>
  <c r="G102" i="3"/>
  <c r="U102" i="3"/>
  <c r="Z102" i="3"/>
  <c r="Q103" i="3"/>
  <c r="X103" i="3"/>
  <c r="G106" i="3"/>
  <c r="K107" i="3"/>
  <c r="Q107" i="3"/>
  <c r="X107" i="3"/>
  <c r="I108" i="3"/>
  <c r="G110" i="3"/>
  <c r="G180" i="3" s="1"/>
  <c r="G231" i="3" s="1"/>
  <c r="U110" i="3"/>
  <c r="Z110" i="3"/>
  <c r="K111" i="3"/>
  <c r="Q111" i="3"/>
  <c r="X111" i="3"/>
  <c r="I112" i="3"/>
  <c r="O112" i="3"/>
  <c r="G114" i="3"/>
  <c r="U114" i="3"/>
  <c r="K115" i="3"/>
  <c r="Q115" i="3"/>
  <c r="X115" i="3"/>
  <c r="I116" i="3"/>
  <c r="O116" i="3"/>
  <c r="S69" i="3"/>
  <c r="I70" i="3"/>
  <c r="W70" i="3"/>
  <c r="K71" i="3"/>
  <c r="S74" i="3"/>
  <c r="L76" i="3"/>
  <c r="T76" i="3"/>
  <c r="G78" i="3"/>
  <c r="Z78" i="3"/>
  <c r="V79" i="3"/>
  <c r="S82" i="3"/>
  <c r="Y82" i="3"/>
  <c r="L84" i="3"/>
  <c r="T84" i="3"/>
  <c r="G86" i="3"/>
  <c r="Z86" i="3"/>
  <c r="V87" i="3"/>
  <c r="S90" i="3"/>
  <c r="Y90" i="3"/>
  <c r="L92" i="3"/>
  <c r="T92" i="3"/>
  <c r="G94" i="3"/>
  <c r="U96" i="3"/>
  <c r="T101" i="3"/>
  <c r="H105" i="3"/>
  <c r="J106" i="3"/>
  <c r="P109" i="3"/>
  <c r="W69" i="3"/>
  <c r="W73" i="3"/>
  <c r="J77" i="3"/>
  <c r="S80" i="3"/>
  <c r="P81" i="3"/>
  <c r="N82" i="3"/>
  <c r="P85" i="3"/>
  <c r="T88" i="3"/>
  <c r="P89" i="3"/>
  <c r="N90" i="3"/>
  <c r="J93" i="3"/>
  <c r="L96" i="3"/>
  <c r="N98" i="3"/>
  <c r="V99" i="3"/>
  <c r="Y100" i="3"/>
  <c r="L104" i="3"/>
  <c r="P105" i="3"/>
  <c r="V107" i="3"/>
  <c r="T108" i="3"/>
  <c r="W109" i="3"/>
  <c r="Y112" i="3"/>
  <c r="AB115" i="3"/>
  <c r="H91" i="3"/>
  <c r="Z72" i="3"/>
  <c r="G76" i="3"/>
  <c r="G80" i="3"/>
  <c r="K81" i="3"/>
  <c r="G84" i="3"/>
  <c r="Z84" i="3"/>
  <c r="Q70" i="3"/>
  <c r="Z77" i="3"/>
  <c r="Q78" i="3"/>
  <c r="X78" i="3"/>
  <c r="G85" i="3"/>
  <c r="K86" i="3"/>
  <c r="Q86" i="3"/>
  <c r="I87" i="3"/>
  <c r="Q90" i="3"/>
  <c r="K94" i="3"/>
  <c r="I99" i="3"/>
  <c r="U101" i="3"/>
  <c r="K102" i="3"/>
  <c r="X102" i="3"/>
  <c r="X106" i="3"/>
  <c r="G109" i="3"/>
  <c r="U109" i="3"/>
  <c r="K110" i="3"/>
  <c r="K180" i="3" s="1"/>
  <c r="K231" i="3" s="1"/>
  <c r="Q110" i="3"/>
  <c r="X110" i="3"/>
  <c r="O111" i="3"/>
  <c r="G113" i="3"/>
  <c r="U113" i="3"/>
  <c r="K114" i="3"/>
  <c r="Q114" i="3"/>
  <c r="I115" i="3"/>
  <c r="N86" i="3"/>
  <c r="N94" i="3"/>
  <c r="I102" i="3"/>
  <c r="Z105" i="3"/>
  <c r="L71" i="3"/>
  <c r="S71" i="3"/>
  <c r="T71" i="3"/>
  <c r="Y71" i="3"/>
  <c r="H74" i="3"/>
  <c r="V74" i="3"/>
  <c r="AB74" i="3"/>
  <c r="L75" i="3"/>
  <c r="S75" i="3"/>
  <c r="T75" i="3"/>
  <c r="Y75" i="3"/>
  <c r="J76" i="3"/>
  <c r="P76" i="3"/>
  <c r="W76" i="3"/>
  <c r="L79" i="3"/>
  <c r="S79" i="3"/>
  <c r="T79" i="3"/>
  <c r="Y79" i="3"/>
  <c r="H82" i="3"/>
  <c r="V82" i="3"/>
  <c r="AB82" i="3"/>
  <c r="L83" i="3"/>
  <c r="S83" i="3"/>
  <c r="T83" i="3"/>
  <c r="Y83" i="3"/>
  <c r="J84" i="3"/>
  <c r="P84" i="3"/>
  <c r="W84" i="3"/>
  <c r="L87" i="3"/>
  <c r="S87" i="3"/>
  <c r="T87" i="3"/>
  <c r="Y87" i="3"/>
  <c r="H90" i="3"/>
  <c r="V90" i="3"/>
  <c r="AB90" i="3"/>
  <c r="L91" i="3"/>
  <c r="S91" i="3"/>
  <c r="T91" i="3"/>
  <c r="Y91" i="3"/>
  <c r="J92" i="3"/>
  <c r="P92" i="3"/>
  <c r="W92" i="3"/>
  <c r="AB94" i="3"/>
  <c r="L95" i="3"/>
  <c r="Y95" i="3"/>
  <c r="J96" i="3"/>
  <c r="P96" i="3"/>
  <c r="W96" i="3"/>
  <c r="N97" i="3"/>
  <c r="H98" i="3"/>
  <c r="V98" i="3"/>
  <c r="AB98" i="3"/>
  <c r="L99" i="3"/>
  <c r="T99" i="3"/>
  <c r="J100" i="3"/>
  <c r="P100" i="3"/>
  <c r="W100" i="3"/>
  <c r="N101" i="3"/>
  <c r="H102" i="3"/>
  <c r="AB102" i="3"/>
  <c r="J104" i="3"/>
  <c r="P104" i="3"/>
  <c r="W104" i="3"/>
  <c r="N105" i="3"/>
  <c r="H106" i="3"/>
  <c r="V106" i="3"/>
  <c r="AB106" i="3"/>
  <c r="L107" i="3"/>
  <c r="S107" i="3"/>
  <c r="T107" i="3"/>
  <c r="Y107" i="3"/>
  <c r="J108" i="3"/>
  <c r="P108" i="3"/>
  <c r="W108" i="3"/>
  <c r="N109" i="3"/>
  <c r="H110" i="3"/>
  <c r="V110" i="3"/>
  <c r="V180" i="3" s="1"/>
  <c r="V231" i="3" s="1"/>
  <c r="L111" i="3"/>
  <c r="Y111" i="3"/>
  <c r="J112" i="3"/>
  <c r="P112" i="3"/>
  <c r="W112" i="3"/>
  <c r="H114" i="3"/>
  <c r="J70" i="3"/>
  <c r="Z70" i="3"/>
  <c r="AB71" i="3"/>
  <c r="N72" i="3"/>
  <c r="T72" i="3"/>
  <c r="G74" i="3"/>
  <c r="Z74" i="3"/>
  <c r="V76" i="3"/>
  <c r="K77" i="3"/>
  <c r="H78" i="3"/>
  <c r="AB78" i="3"/>
  <c r="P79" i="3"/>
  <c r="W79" i="3"/>
  <c r="G82" i="3"/>
  <c r="Z82" i="3"/>
  <c r="V84" i="3"/>
  <c r="K85" i="3"/>
  <c r="H86" i="3"/>
  <c r="AB86" i="3"/>
  <c r="P87" i="3"/>
  <c r="W87" i="3"/>
  <c r="G90" i="3"/>
  <c r="Z90" i="3"/>
  <c r="V92" i="3"/>
  <c r="K93" i="3"/>
  <c r="H94" i="3"/>
  <c r="H95" i="3"/>
  <c r="Y96" i="3"/>
  <c r="P97" i="3"/>
  <c r="V101" i="3"/>
  <c r="S103" i="3"/>
  <c r="I104" i="3"/>
  <c r="K106" i="3"/>
  <c r="N107" i="3"/>
  <c r="T109" i="3"/>
  <c r="G116" i="3"/>
  <c r="J85" i="3"/>
  <c r="S88" i="3"/>
  <c r="W93" i="3"/>
  <c r="V103" i="3"/>
  <c r="J105" i="3"/>
  <c r="N106" i="3"/>
  <c r="Y108" i="3"/>
  <c r="H75" i="3"/>
  <c r="U80" i="3"/>
  <c r="X81" i="3"/>
  <c r="X70" i="3"/>
  <c r="K74" i="3"/>
  <c r="X74" i="3"/>
  <c r="U77" i="3"/>
  <c r="I79" i="3"/>
  <c r="K82" i="3"/>
  <c r="X82" i="3"/>
  <c r="U85" i="3"/>
  <c r="X86" i="3"/>
  <c r="K90" i="3"/>
  <c r="X90" i="3"/>
  <c r="U93" i="3"/>
  <c r="G101" i="3"/>
  <c r="Z101" i="3"/>
  <c r="I103" i="3"/>
  <c r="I107" i="3"/>
  <c r="Z109" i="3"/>
  <c r="I111" i="3"/>
  <c r="Z113" i="3"/>
  <c r="O115" i="3"/>
  <c r="N78" i="3"/>
  <c r="AB103" i="3"/>
  <c r="I73" i="3"/>
  <c r="G75" i="3"/>
  <c r="U75" i="3"/>
  <c r="Z75" i="3"/>
  <c r="I81" i="3"/>
  <c r="G83" i="3"/>
  <c r="U83" i="3"/>
  <c r="Z83" i="3"/>
  <c r="I89" i="3"/>
  <c r="G91" i="3"/>
  <c r="U91" i="3"/>
  <c r="Z91" i="3"/>
  <c r="G95" i="3"/>
  <c r="U95" i="3"/>
  <c r="Z95" i="3"/>
  <c r="K96" i="3"/>
  <c r="X96" i="3"/>
  <c r="I97" i="3"/>
  <c r="G99" i="3"/>
  <c r="U99" i="3"/>
  <c r="Z99" i="3"/>
  <c r="K100" i="3"/>
  <c r="Q100" i="3"/>
  <c r="X100" i="3"/>
  <c r="I101" i="3"/>
  <c r="G103" i="3"/>
  <c r="U103" i="3"/>
  <c r="Z103" i="3"/>
  <c r="K104" i="3"/>
  <c r="X104" i="3"/>
  <c r="I105" i="3"/>
  <c r="G107" i="3"/>
  <c r="U107" i="3"/>
  <c r="Z107" i="3"/>
  <c r="K108" i="3"/>
  <c r="Q108" i="3"/>
  <c r="X108" i="3"/>
  <c r="G111" i="3"/>
  <c r="U111" i="3"/>
  <c r="Z111" i="3"/>
  <c r="Q112" i="3"/>
  <c r="X112" i="3"/>
  <c r="I113" i="3"/>
  <c r="O113" i="3"/>
  <c r="G115" i="3"/>
  <c r="U115" i="3"/>
  <c r="Z115" i="3"/>
  <c r="K116" i="3"/>
  <c r="Q116" i="3"/>
  <c r="X116" i="3"/>
  <c r="Y69" i="3"/>
  <c r="AB70" i="3"/>
  <c r="P72" i="3"/>
  <c r="L73" i="3"/>
  <c r="T73" i="3"/>
  <c r="I74" i="3"/>
  <c r="P75" i="3"/>
  <c r="W75" i="3"/>
  <c r="L77" i="3"/>
  <c r="T77" i="3"/>
  <c r="Q79" i="3"/>
  <c r="X79" i="3"/>
  <c r="L81" i="3"/>
  <c r="T81" i="3"/>
  <c r="I82" i="3"/>
  <c r="P83" i="3"/>
  <c r="W83" i="3"/>
  <c r="L85" i="3"/>
  <c r="T85" i="3"/>
  <c r="Q87" i="3"/>
  <c r="X87" i="3"/>
  <c r="L89" i="3"/>
  <c r="T89" i="3"/>
  <c r="I90" i="3"/>
  <c r="P91" i="3"/>
  <c r="W91" i="3"/>
  <c r="L93" i="3"/>
  <c r="T93" i="3"/>
  <c r="T95" i="3"/>
  <c r="Z96" i="3"/>
  <c r="J99" i="3"/>
  <c r="G100" i="3"/>
  <c r="Z100" i="3"/>
  <c r="W101" i="3"/>
  <c r="Q104" i="3"/>
  <c r="P106" i="3"/>
  <c r="U108" i="3"/>
  <c r="AB110" i="3"/>
  <c r="K112" i="3"/>
  <c r="V114" i="3"/>
  <c r="AB114" i="3"/>
  <c r="L115" i="3"/>
  <c r="S115" i="3"/>
  <c r="T115" i="3"/>
  <c r="Y115" i="3"/>
  <c r="J116" i="3"/>
  <c r="P116" i="3"/>
  <c r="W116" i="3"/>
  <c r="Q180" i="3" l="1"/>
  <c r="Q231" i="3" s="1"/>
  <c r="P179" i="3"/>
  <c r="P230" i="3" s="1"/>
  <c r="W181" i="3"/>
  <c r="W232" i="3" s="1"/>
  <c r="P181" i="3"/>
  <c r="P232" i="3" s="1"/>
  <c r="Y181" i="3"/>
  <c r="Y232" i="3" s="1"/>
  <c r="J181" i="3"/>
  <c r="J232" i="3" s="1"/>
  <c r="T180" i="3"/>
  <c r="T231" i="3" s="1"/>
  <c r="V181" i="3"/>
  <c r="V232" i="3" s="1"/>
  <c r="H180" i="3"/>
  <c r="H231" i="3" s="1"/>
  <c r="S180" i="3"/>
  <c r="S231" i="3" s="1"/>
  <c r="I181" i="3"/>
  <c r="I232" i="3" s="1"/>
  <c r="L180" i="3"/>
  <c r="L231" i="3" s="1"/>
  <c r="N181" i="3"/>
  <c r="N232" i="3" s="1"/>
  <c r="W180" i="3"/>
  <c r="W231" i="3" s="1"/>
  <c r="P180" i="3"/>
  <c r="P231" i="3" s="1"/>
  <c r="X181" i="3"/>
  <c r="X232" i="3" s="1"/>
  <c r="Q181" i="3"/>
  <c r="Q232" i="3" s="1"/>
  <c r="J180" i="3"/>
  <c r="J231" i="3" s="1"/>
  <c r="AB181" i="3"/>
  <c r="AB232" i="3" s="1"/>
  <c r="K181" i="3"/>
  <c r="K232" i="3" s="1"/>
  <c r="Y180" i="3"/>
  <c r="Y231" i="3" s="1"/>
  <c r="N180" i="3"/>
  <c r="N231" i="3" s="1"/>
  <c r="AB180" i="3"/>
  <c r="AB231" i="3" s="1"/>
  <c r="U181" i="3"/>
  <c r="U232" i="3" s="1"/>
  <c r="Z180" i="3"/>
  <c r="Z231" i="3" s="1"/>
  <c r="L181" i="3"/>
  <c r="L232" i="3" s="1"/>
  <c r="Z181" i="3"/>
  <c r="Z232" i="3" s="1"/>
  <c r="G181" i="3"/>
  <c r="G232" i="3" s="1"/>
  <c r="U180" i="3"/>
  <c r="U231" i="3" s="1"/>
  <c r="I180" i="3"/>
  <c r="I231" i="3" s="1"/>
  <c r="H181" i="3"/>
  <c r="H232" i="3" s="1"/>
  <c r="O180" i="3"/>
  <c r="O231" i="3" s="1"/>
  <c r="O181" i="3"/>
  <c r="O232" i="3" s="1"/>
  <c r="X180" i="3"/>
  <c r="X231" i="3" s="1"/>
  <c r="Y179" i="3"/>
  <c r="Y230" i="3" s="1"/>
  <c r="I179" i="3"/>
  <c r="I230" i="3" s="1"/>
  <c r="U179" i="3"/>
  <c r="U230" i="3" s="1"/>
  <c r="O179" i="3"/>
  <c r="O230" i="3" s="1"/>
  <c r="H179" i="3"/>
  <c r="H230" i="3" s="1"/>
  <c r="G179" i="3"/>
  <c r="G230" i="3" s="1"/>
  <c r="W179" i="3"/>
  <c r="W230" i="3" s="1"/>
  <c r="J179" i="3"/>
  <c r="J230" i="3" s="1"/>
  <c r="AB179" i="3"/>
  <c r="AB230" i="3" s="1"/>
  <c r="V179" i="3"/>
  <c r="V230" i="3" s="1"/>
  <c r="L179" i="3"/>
  <c r="L230" i="3" s="1"/>
  <c r="S179" i="3"/>
  <c r="S230" i="3" s="1"/>
  <c r="T179" i="3"/>
  <c r="T230" i="3" s="1"/>
  <c r="N179" i="3"/>
  <c r="N230" i="3" s="1"/>
  <c r="Z179" i="3"/>
  <c r="Z230" i="3" s="1"/>
  <c r="X179" i="3"/>
  <c r="X230" i="3" s="1"/>
  <c r="Q179" i="3"/>
  <c r="Q230" i="3" s="1"/>
  <c r="K179" i="3"/>
  <c r="K230" i="3" s="1"/>
  <c r="L178" i="3"/>
  <c r="L229" i="3" s="1"/>
  <c r="U178" i="3"/>
  <c r="U229" i="3" s="1"/>
  <c r="I177" i="3"/>
  <c r="I228" i="3" s="1"/>
  <c r="T178" i="3"/>
  <c r="T229" i="3" s="1"/>
  <c r="V177" i="3"/>
  <c r="Y178" i="3"/>
  <c r="Y229" i="3" s="1"/>
  <c r="S178" i="3"/>
  <c r="S229" i="3" s="1"/>
  <c r="AB177" i="3"/>
  <c r="W178" i="3"/>
  <c r="W229" i="3" s="1"/>
  <c r="P178" i="3"/>
  <c r="P229" i="3" s="1"/>
  <c r="V16" i="2"/>
  <c r="J178" i="3"/>
  <c r="J229" i="3" s="1"/>
  <c r="H177" i="3"/>
  <c r="N178" i="3"/>
  <c r="N229" i="3" s="1"/>
  <c r="P177" i="3"/>
  <c r="S177" i="3"/>
  <c r="J177" i="3"/>
  <c r="AB178" i="3"/>
  <c r="AB229" i="3" s="1"/>
  <c r="L177" i="3"/>
  <c r="V178" i="3"/>
  <c r="V229" i="3" s="1"/>
  <c r="Y177" i="3"/>
  <c r="I178" i="3"/>
  <c r="I229" i="3" s="1"/>
  <c r="H178" i="3"/>
  <c r="H229" i="3" s="1"/>
  <c r="T177" i="3"/>
  <c r="X177" i="3"/>
  <c r="S12" i="2"/>
  <c r="N177" i="3"/>
  <c r="K178" i="3"/>
  <c r="K229" i="3" s="1"/>
  <c r="Q177" i="3"/>
  <c r="Z177" i="3"/>
  <c r="K177" i="3"/>
  <c r="X178" i="3"/>
  <c r="X229" i="3" s="1"/>
  <c r="Q178" i="3"/>
  <c r="Q229" i="3" s="1"/>
  <c r="U177" i="3"/>
  <c r="G177" i="3"/>
  <c r="Z178" i="3"/>
  <c r="Z229" i="3" s="1"/>
  <c r="G178" i="3"/>
  <c r="W177" i="3"/>
  <c r="O177" i="3"/>
  <c r="O178" i="3"/>
  <c r="O229" i="3" s="1"/>
  <c r="V30" i="2"/>
  <c r="V17" i="6"/>
  <c r="V21" i="2"/>
  <c r="U176" i="3"/>
  <c r="U227" i="3" s="1"/>
  <c r="T174" i="3"/>
  <c r="T225" i="3" s="1"/>
  <c r="U19" i="6"/>
  <c r="Z176" i="3"/>
  <c r="Z227" i="3" s="1"/>
  <c r="Q176" i="3"/>
  <c r="Q227" i="3" s="1"/>
  <c r="U175" i="3"/>
  <c r="U226" i="3" s="1"/>
  <c r="H175" i="3"/>
  <c r="H226" i="3" s="1"/>
  <c r="O176" i="3"/>
  <c r="O227" i="3" s="1"/>
  <c r="O175" i="3"/>
  <c r="O226" i="3" s="1"/>
  <c r="O174" i="3"/>
  <c r="O225" i="3" s="1"/>
  <c r="Q175" i="3"/>
  <c r="Q226" i="3" s="1"/>
  <c r="K175" i="3"/>
  <c r="K226" i="3" s="1"/>
  <c r="X176" i="3"/>
  <c r="X227" i="3" s="1"/>
  <c r="Z174" i="3"/>
  <c r="Z225" i="3" s="1"/>
  <c r="U174" i="3"/>
  <c r="U225" i="3" s="1"/>
  <c r="G174" i="3"/>
  <c r="G225" i="3" s="1"/>
  <c r="P175" i="3"/>
  <c r="P226" i="3" s="1"/>
  <c r="N176" i="3"/>
  <c r="N227" i="3" s="1"/>
  <c r="L174" i="3"/>
  <c r="L225" i="3" s="1"/>
  <c r="J175" i="3"/>
  <c r="J226" i="3" s="1"/>
  <c r="S174" i="3"/>
  <c r="S225" i="3" s="1"/>
  <c r="Z175" i="3"/>
  <c r="Z226" i="3" s="1"/>
  <c r="V22" i="6"/>
  <c r="W175" i="3"/>
  <c r="W226" i="3" s="1"/>
  <c r="P176" i="3"/>
  <c r="P227" i="3" s="1"/>
  <c r="Y174" i="3"/>
  <c r="Y225" i="3" s="1"/>
  <c r="K176" i="3"/>
  <c r="K227" i="3" s="1"/>
  <c r="Y176" i="3"/>
  <c r="Y227" i="3" s="1"/>
  <c r="V176" i="3"/>
  <c r="V227" i="3" s="1"/>
  <c r="S176" i="3"/>
  <c r="S227" i="3" s="1"/>
  <c r="Y175" i="3"/>
  <c r="Y226" i="3" s="1"/>
  <c r="H176" i="3"/>
  <c r="H227" i="3" s="1"/>
  <c r="T175" i="3"/>
  <c r="T226" i="3" s="1"/>
  <c r="I174" i="3"/>
  <c r="I225" i="3" s="1"/>
  <c r="L176" i="3"/>
  <c r="L227" i="3" s="1"/>
  <c r="N175" i="3"/>
  <c r="N226" i="3" s="1"/>
  <c r="AB175" i="3"/>
  <c r="AB226" i="3" s="1"/>
  <c r="S175" i="3"/>
  <c r="S226" i="3" s="1"/>
  <c r="W174" i="3"/>
  <c r="W225" i="3" s="1"/>
  <c r="G176" i="3"/>
  <c r="G227" i="3" s="1"/>
  <c r="V175" i="3"/>
  <c r="V226" i="3" s="1"/>
  <c r="L175" i="3"/>
  <c r="L226" i="3" s="1"/>
  <c r="I175" i="3"/>
  <c r="I226" i="3" s="1"/>
  <c r="P174" i="3"/>
  <c r="P225" i="3" s="1"/>
  <c r="N174" i="3"/>
  <c r="N225" i="3" s="1"/>
  <c r="AB174" i="3"/>
  <c r="AB225" i="3" s="1"/>
  <c r="Q174" i="3"/>
  <c r="Q225" i="3" s="1"/>
  <c r="X174" i="3"/>
  <c r="X225" i="3" s="1"/>
  <c r="J174" i="3"/>
  <c r="J225" i="3" s="1"/>
  <c r="V174" i="3"/>
  <c r="V225" i="3" s="1"/>
  <c r="I176" i="3"/>
  <c r="I227" i="3" s="1"/>
  <c r="AB176" i="3"/>
  <c r="AB227" i="3" s="1"/>
  <c r="T176" i="3"/>
  <c r="T227" i="3" s="1"/>
  <c r="K174" i="3"/>
  <c r="K225" i="3" s="1"/>
  <c r="J176" i="3"/>
  <c r="J227" i="3" s="1"/>
  <c r="W176" i="3"/>
  <c r="W227" i="3" s="1"/>
  <c r="H174" i="3"/>
  <c r="H225" i="3" s="1"/>
  <c r="X175" i="3"/>
  <c r="X226" i="3" s="1"/>
  <c r="G175" i="3"/>
  <c r="G226" i="3" s="1"/>
  <c r="X156" i="3"/>
  <c r="X207" i="3" s="1"/>
  <c r="S141" i="3"/>
  <c r="S192" i="3" s="1"/>
  <c r="I157" i="3"/>
  <c r="I208" i="3" s="1"/>
  <c r="G169" i="3"/>
  <c r="G220" i="3" s="1"/>
  <c r="L31" i="6"/>
  <c r="L22" i="6"/>
  <c r="L17" i="6"/>
  <c r="L147" i="3"/>
  <c r="L198" i="3" s="1"/>
  <c r="N171" i="3"/>
  <c r="N222" i="3" s="1"/>
  <c r="G148" i="3"/>
  <c r="G199" i="3" s="1"/>
  <c r="AB155" i="3"/>
  <c r="AB206" i="3" s="1"/>
  <c r="V143" i="3"/>
  <c r="V194" i="3" s="1"/>
  <c r="H139" i="3"/>
  <c r="H190" i="3" s="1"/>
  <c r="H141" i="3"/>
  <c r="H192" i="3" s="1"/>
  <c r="P168" i="3"/>
  <c r="P219" i="3" s="1"/>
  <c r="P164" i="3"/>
  <c r="P215" i="3" s="1"/>
  <c r="Z170" i="3"/>
  <c r="Z221" i="3" s="1"/>
  <c r="H168" i="3"/>
  <c r="H219" i="3" s="1"/>
  <c r="Y149" i="3"/>
  <c r="Y200" i="3" s="1"/>
  <c r="U173" i="3"/>
  <c r="U224" i="3" s="1"/>
  <c r="W153" i="3"/>
  <c r="W204" i="3" s="1"/>
  <c r="T171" i="3"/>
  <c r="T222" i="3" s="1"/>
  <c r="P161" i="3"/>
  <c r="P212" i="3" s="1"/>
  <c r="Y139" i="3"/>
  <c r="Y190" i="3" s="1"/>
  <c r="W163" i="3"/>
  <c r="W214" i="3" s="1"/>
  <c r="T173" i="3"/>
  <c r="T224" i="3" s="1"/>
  <c r="L163" i="3"/>
  <c r="L214" i="3" s="1"/>
  <c r="Q149" i="3"/>
  <c r="Q200" i="3" s="1"/>
  <c r="X160" i="3"/>
  <c r="X211" i="3" s="1"/>
  <c r="J140" i="3"/>
  <c r="J191" i="3" s="1"/>
  <c r="W160" i="3"/>
  <c r="W211" i="3" s="1"/>
  <c r="U140" i="3"/>
  <c r="U191" i="3" s="1"/>
  <c r="P169" i="3"/>
  <c r="P220" i="3" s="1"/>
  <c r="T155" i="3"/>
  <c r="T206" i="3" s="1"/>
  <c r="K149" i="3"/>
  <c r="K200" i="3" s="1"/>
  <c r="Y169" i="3"/>
  <c r="Y220" i="3" s="1"/>
  <c r="X164" i="3"/>
  <c r="X215" i="3" s="1"/>
  <c r="Q166" i="3"/>
  <c r="Q217" i="3" s="1"/>
  <c r="Z144" i="3"/>
  <c r="Z195" i="3" s="1"/>
  <c r="Z143" i="3"/>
  <c r="Z194" i="3" s="1"/>
  <c r="P151" i="3"/>
  <c r="P202" i="3" s="1"/>
  <c r="P150" i="3"/>
  <c r="P201" i="3" s="1"/>
  <c r="X153" i="3"/>
  <c r="X204" i="3" s="1"/>
  <c r="S166" i="3"/>
  <c r="S217" i="3" s="1"/>
  <c r="S165" i="3"/>
  <c r="S216" i="3" s="1"/>
  <c r="N162" i="3"/>
  <c r="Q155" i="3"/>
  <c r="Q206" i="3" s="1"/>
  <c r="Q154" i="3"/>
  <c r="Q205" i="3" s="1"/>
  <c r="W172" i="3"/>
  <c r="W223" i="3" s="1"/>
  <c r="Y162" i="3"/>
  <c r="I168" i="3"/>
  <c r="I219" i="3" s="1"/>
  <c r="G151" i="3"/>
  <c r="G202" i="3" s="1"/>
  <c r="G170" i="3"/>
  <c r="G221" i="3" s="1"/>
  <c r="I160" i="3"/>
  <c r="I211" i="3" s="1"/>
  <c r="P153" i="3"/>
  <c r="P204" i="3" s="1"/>
  <c r="W145" i="3"/>
  <c r="W196" i="3" s="1"/>
  <c r="G173" i="3"/>
  <c r="G224" i="3" s="1"/>
  <c r="I167" i="3"/>
  <c r="I218" i="3" s="1"/>
  <c r="G161" i="3"/>
  <c r="G212" i="3" s="1"/>
  <c r="G145" i="3"/>
  <c r="G196" i="3" s="1"/>
  <c r="U155" i="3"/>
  <c r="U206" i="3" s="1"/>
  <c r="X151" i="3"/>
  <c r="X202" i="3" s="1"/>
  <c r="X150" i="3"/>
  <c r="X201" i="3" s="1"/>
  <c r="S158" i="3"/>
  <c r="S209" i="3" s="1"/>
  <c r="V171" i="3"/>
  <c r="V222" i="3" s="1"/>
  <c r="G160" i="3"/>
  <c r="G211" i="3" s="1"/>
  <c r="G152" i="3"/>
  <c r="G203" i="3" s="1"/>
  <c r="G144" i="3"/>
  <c r="G195" i="3" s="1"/>
  <c r="Y147" i="3"/>
  <c r="Y198" i="3" s="1"/>
  <c r="S169" i="3"/>
  <c r="S220" i="3" s="1"/>
  <c r="U161" i="3"/>
  <c r="U212" i="3" s="1"/>
  <c r="U159" i="3"/>
  <c r="U210" i="3" s="1"/>
  <c r="U160" i="3"/>
  <c r="U211" i="3" s="1"/>
  <c r="X140" i="3"/>
  <c r="X191" i="3" s="1"/>
  <c r="X139" i="3"/>
  <c r="X190" i="3" s="1"/>
  <c r="Z160" i="3"/>
  <c r="Z211" i="3" s="1"/>
  <c r="Z159" i="3"/>
  <c r="Z210" i="3" s="1"/>
  <c r="Z164" i="3"/>
  <c r="Z215" i="3" s="1"/>
  <c r="Q164" i="3"/>
  <c r="Q215" i="3" s="1"/>
  <c r="W152" i="3"/>
  <c r="W203" i="3" s="1"/>
  <c r="T168" i="3"/>
  <c r="T219" i="3" s="1"/>
  <c r="L158" i="3"/>
  <c r="L209" i="3" s="1"/>
  <c r="Y146" i="3"/>
  <c r="Y197" i="3" s="1"/>
  <c r="H153" i="3"/>
  <c r="H204" i="3" s="1"/>
  <c r="I139" i="3"/>
  <c r="I190" i="3" s="1"/>
  <c r="Z152" i="3"/>
  <c r="Z203" i="3" s="1"/>
  <c r="Z151" i="3"/>
  <c r="Z202" i="3" s="1"/>
  <c r="V160" i="3"/>
  <c r="V211" i="3" s="1"/>
  <c r="N168" i="3"/>
  <c r="N219" i="3" s="1"/>
  <c r="Z156" i="3"/>
  <c r="Z207" i="3" s="1"/>
  <c r="I141" i="3"/>
  <c r="I192" i="3" s="1"/>
  <c r="H167" i="3"/>
  <c r="H218" i="3" s="1"/>
  <c r="P156" i="3"/>
  <c r="P207" i="3" s="1"/>
  <c r="K165" i="3"/>
  <c r="K216" i="3" s="1"/>
  <c r="W142" i="3"/>
  <c r="W193" i="3" s="1"/>
  <c r="L171" i="3"/>
  <c r="L222" i="3" s="1"/>
  <c r="S163" i="3"/>
  <c r="S214" i="3" s="1"/>
  <c r="V140" i="3"/>
  <c r="V191" i="3" s="1"/>
  <c r="U152" i="3"/>
  <c r="U203" i="3" s="1"/>
  <c r="T160" i="3"/>
  <c r="T211" i="3" s="1"/>
  <c r="N163" i="3"/>
  <c r="N214" i="3" s="1"/>
  <c r="Y151" i="3"/>
  <c r="Y202" i="3" s="1"/>
  <c r="K168" i="3"/>
  <c r="K219" i="3" s="1"/>
  <c r="Y155" i="3"/>
  <c r="Y206" i="3" s="1"/>
  <c r="X146" i="3"/>
  <c r="X197" i="3" s="1"/>
  <c r="Y144" i="3"/>
  <c r="Y195" i="3" s="1"/>
  <c r="W141" i="3"/>
  <c r="W192" i="3" s="1"/>
  <c r="U145" i="3"/>
  <c r="U196" i="3" s="1"/>
  <c r="U143" i="3"/>
  <c r="U194" i="3" s="1"/>
  <c r="U144" i="3"/>
  <c r="U195" i="3" s="1"/>
  <c r="S173" i="3"/>
  <c r="S224" i="3" s="1"/>
  <c r="W162" i="3"/>
  <c r="J154" i="3"/>
  <c r="J205" i="3" s="1"/>
  <c r="J152" i="3"/>
  <c r="J203" i="3" s="1"/>
  <c r="J153" i="3"/>
  <c r="J204" i="3" s="1"/>
  <c r="T145" i="3"/>
  <c r="T196" i="3" s="1"/>
  <c r="T144" i="3"/>
  <c r="T195" i="3" s="1"/>
  <c r="Z154" i="3"/>
  <c r="Z205" i="3" s="1"/>
  <c r="G172" i="3"/>
  <c r="G223" i="3" s="1"/>
  <c r="I142" i="3"/>
  <c r="I193" i="3" s="1"/>
  <c r="U142" i="3"/>
  <c r="U193" i="3" s="1"/>
  <c r="U139" i="3"/>
  <c r="U190" i="3" s="1"/>
  <c r="U141" i="3"/>
  <c r="U192" i="3" s="1"/>
  <c r="Y172" i="3"/>
  <c r="Y223" i="3" s="1"/>
  <c r="Y171" i="3"/>
  <c r="Y222" i="3" s="1"/>
  <c r="J165" i="3"/>
  <c r="J216" i="3" s="1"/>
  <c r="T148" i="3"/>
  <c r="T199" i="3" s="1"/>
  <c r="P148" i="3"/>
  <c r="P199" i="3" s="1"/>
  <c r="X159" i="3"/>
  <c r="X210" i="3" s="1"/>
  <c r="X158" i="3"/>
  <c r="X209" i="3" s="1"/>
  <c r="L150" i="3"/>
  <c r="L201" i="3" s="1"/>
  <c r="I165" i="3"/>
  <c r="I216" i="3" s="1"/>
  <c r="T163" i="3"/>
  <c r="T214" i="3" s="1"/>
  <c r="Q157" i="3"/>
  <c r="Q208" i="3" s="1"/>
  <c r="X149" i="3"/>
  <c r="X200" i="3" s="1"/>
  <c r="L143" i="3"/>
  <c r="L194" i="3" s="1"/>
  <c r="K170" i="3"/>
  <c r="K221" i="3" s="1"/>
  <c r="U165" i="3"/>
  <c r="U216" i="3" s="1"/>
  <c r="G153" i="3"/>
  <c r="G204" i="3" s="1"/>
  <c r="U163" i="3"/>
  <c r="U214" i="3" s="1"/>
  <c r="U147" i="3"/>
  <c r="U198" i="3" s="1"/>
  <c r="H164" i="3"/>
  <c r="H215" i="3" s="1"/>
  <c r="H156" i="3"/>
  <c r="H207" i="3" s="1"/>
  <c r="H148" i="3"/>
  <c r="H199" i="3" s="1"/>
  <c r="Z140" i="3"/>
  <c r="Z191" i="3" s="1"/>
  <c r="Z139" i="3"/>
  <c r="Z190" i="3" s="1"/>
  <c r="L169" i="3"/>
  <c r="L220" i="3" s="1"/>
  <c r="Y165" i="3"/>
  <c r="Y216" i="3" s="1"/>
  <c r="S161" i="3"/>
  <c r="S212" i="3" s="1"/>
  <c r="Z141" i="3"/>
  <c r="Z192" i="3" s="1"/>
  <c r="L173" i="3"/>
  <c r="L224" i="3" s="1"/>
  <c r="L139" i="3"/>
  <c r="L190" i="3" s="1"/>
  <c r="Y173" i="3"/>
  <c r="Y224" i="3" s="1"/>
  <c r="Q150" i="3"/>
  <c r="Q201" i="3" s="1"/>
  <c r="J157" i="3"/>
  <c r="J208" i="3" s="1"/>
  <c r="P142" i="3"/>
  <c r="P193" i="3" s="1"/>
  <c r="P141" i="3"/>
  <c r="P192" i="3" s="1"/>
  <c r="P140" i="3"/>
  <c r="P191" i="3" s="1"/>
  <c r="K173" i="3"/>
  <c r="K224" i="3" s="1"/>
  <c r="Z169" i="3"/>
  <c r="Z220" i="3" s="1"/>
  <c r="Z168" i="3"/>
  <c r="Z219" i="3" s="1"/>
  <c r="G165" i="3"/>
  <c r="G216" i="3" s="1"/>
  <c r="I151" i="3"/>
  <c r="I202" i="3" s="1"/>
  <c r="X144" i="3"/>
  <c r="X195" i="3" s="1"/>
  <c r="K163" i="3"/>
  <c r="K214" i="3" s="1"/>
  <c r="K162" i="3"/>
  <c r="K155" i="3"/>
  <c r="K206" i="3" s="1"/>
  <c r="K154" i="3"/>
  <c r="K205" i="3" s="1"/>
  <c r="K147" i="3"/>
  <c r="K198" i="3" s="1"/>
  <c r="K146" i="3"/>
  <c r="K197" i="3" s="1"/>
  <c r="L165" i="3"/>
  <c r="L216" i="3" s="1"/>
  <c r="W154" i="3"/>
  <c r="W205" i="3" s="1"/>
  <c r="J146" i="3"/>
  <c r="J197" i="3" s="1"/>
  <c r="J145" i="3"/>
  <c r="J196" i="3" s="1"/>
  <c r="J144" i="3"/>
  <c r="J195" i="3" s="1"/>
  <c r="K164" i="3"/>
  <c r="K215" i="3" s="1"/>
  <c r="Y170" i="3"/>
  <c r="Y221" i="3" s="1"/>
  <c r="V149" i="3"/>
  <c r="V200" i="3" s="1"/>
  <c r="V148" i="3"/>
  <c r="V199" i="3" s="1"/>
  <c r="Z172" i="3"/>
  <c r="Z223" i="3" s="1"/>
  <c r="I158" i="3"/>
  <c r="I209" i="3" s="1"/>
  <c r="AB172" i="3"/>
  <c r="AB223" i="3" s="1"/>
  <c r="AB168" i="3"/>
  <c r="AB219" i="3" s="1"/>
  <c r="L161" i="3"/>
  <c r="L212" i="3" s="1"/>
  <c r="L160" i="3"/>
  <c r="L211" i="3" s="1"/>
  <c r="V152" i="3"/>
  <c r="V203" i="3" s="1"/>
  <c r="Y141" i="3"/>
  <c r="Y192" i="3" s="1"/>
  <c r="Z147" i="3"/>
  <c r="Z198" i="3" s="1"/>
  <c r="H161" i="3"/>
  <c r="H212" i="3" s="1"/>
  <c r="P155" i="3"/>
  <c r="P206" i="3" s="1"/>
  <c r="S160" i="3"/>
  <c r="S211" i="3" s="1"/>
  <c r="S159" i="3"/>
  <c r="S210" i="3" s="1"/>
  <c r="I140" i="3"/>
  <c r="I191" i="3" s="1"/>
  <c r="X165" i="3"/>
  <c r="X216" i="3" s="1"/>
  <c r="Q145" i="3"/>
  <c r="Q196" i="3" s="1"/>
  <c r="Q168" i="3"/>
  <c r="Q219" i="3" s="1"/>
  <c r="G147" i="3"/>
  <c r="G198" i="3" s="1"/>
  <c r="X141" i="3"/>
  <c r="X192" i="3" s="1"/>
  <c r="W164" i="3"/>
  <c r="W215" i="3" s="1"/>
  <c r="S155" i="3"/>
  <c r="S206" i="3" s="1"/>
  <c r="S147" i="3"/>
  <c r="S198" i="3" s="1"/>
  <c r="W171" i="3"/>
  <c r="W222" i="3" s="1"/>
  <c r="W161" i="3"/>
  <c r="W212" i="3" s="1"/>
  <c r="L155" i="3"/>
  <c r="L206" i="3" s="1"/>
  <c r="T147" i="3"/>
  <c r="T198" i="3" s="1"/>
  <c r="AB140" i="3"/>
  <c r="AB191" i="3" s="1"/>
  <c r="Z173" i="3"/>
  <c r="Z224" i="3" s="1"/>
  <c r="U169" i="3"/>
  <c r="U220" i="3" s="1"/>
  <c r="U167" i="3"/>
  <c r="U218" i="3" s="1"/>
  <c r="U168" i="3"/>
  <c r="U219" i="3" s="1"/>
  <c r="Z161" i="3"/>
  <c r="Z212" i="3" s="1"/>
  <c r="Z145" i="3"/>
  <c r="Z196" i="3" s="1"/>
  <c r="K160" i="3"/>
  <c r="K211" i="3" s="1"/>
  <c r="K144" i="3"/>
  <c r="K195" i="3" s="1"/>
  <c r="V173" i="3"/>
  <c r="V224" i="3" s="1"/>
  <c r="V172" i="3"/>
  <c r="V223" i="3" s="1"/>
  <c r="V162" i="3"/>
  <c r="V154" i="3"/>
  <c r="V205" i="3" s="1"/>
  <c r="V146" i="3"/>
  <c r="V197" i="3" s="1"/>
  <c r="H172" i="3"/>
  <c r="H223" i="3" s="1"/>
  <c r="V168" i="3"/>
  <c r="V219" i="3" s="1"/>
  <c r="AB164" i="3"/>
  <c r="AB215" i="3" s="1"/>
  <c r="AB160" i="3"/>
  <c r="AB211" i="3" s="1"/>
  <c r="P154" i="3"/>
  <c r="P205" i="3" s="1"/>
  <c r="H152" i="3"/>
  <c r="H203" i="3" s="1"/>
  <c r="N151" i="3"/>
  <c r="N202" i="3" s="1"/>
  <c r="V156" i="3"/>
  <c r="V207" i="3" s="1"/>
  <c r="Q141" i="3"/>
  <c r="Q192" i="3" s="1"/>
  <c r="X154" i="3"/>
  <c r="X205" i="3" s="1"/>
  <c r="K142" i="3"/>
  <c r="K193" i="3" s="1"/>
  <c r="L144" i="3"/>
  <c r="L195" i="3" s="1"/>
  <c r="S143" i="3"/>
  <c r="S194" i="3" s="1"/>
  <c r="P162" i="3"/>
  <c r="T149" i="3"/>
  <c r="T200" i="3" s="1"/>
  <c r="L141" i="3"/>
  <c r="L192" i="3" s="1"/>
  <c r="Q156" i="3"/>
  <c r="Q207" i="3" s="1"/>
  <c r="G154" i="3"/>
  <c r="G205" i="3" s="1"/>
  <c r="S150" i="3"/>
  <c r="S201" i="3" s="1"/>
  <c r="G156" i="3"/>
  <c r="G207" i="3" s="1"/>
  <c r="T146" i="3"/>
  <c r="T197" i="3" s="1"/>
  <c r="I170" i="3"/>
  <c r="I221" i="3" s="1"/>
  <c r="U164" i="3"/>
  <c r="U215" i="3" s="1"/>
  <c r="Q153" i="3"/>
  <c r="Q204" i="3" s="1"/>
  <c r="Z163" i="3"/>
  <c r="Z214" i="3" s="1"/>
  <c r="K140" i="3"/>
  <c r="K191" i="3" s="1"/>
  <c r="G142" i="3"/>
  <c r="G193" i="3" s="1"/>
  <c r="P163" i="3"/>
  <c r="P214" i="3" s="1"/>
  <c r="S171" i="3"/>
  <c r="S222" i="3" s="1"/>
  <c r="P152" i="3"/>
  <c r="P203" i="3" s="1"/>
  <c r="T172" i="3"/>
  <c r="T223" i="3" s="1"/>
  <c r="S168" i="3"/>
  <c r="S219" i="3" s="1"/>
  <c r="Y164" i="3"/>
  <c r="Y215" i="3" s="1"/>
  <c r="AB159" i="3"/>
  <c r="AB210" i="3" s="1"/>
  <c r="V155" i="3"/>
  <c r="V206" i="3" s="1"/>
  <c r="S148" i="3"/>
  <c r="S199" i="3" s="1"/>
  <c r="H143" i="3"/>
  <c r="H194" i="3" s="1"/>
  <c r="AB161" i="3"/>
  <c r="AB212" i="3" s="1"/>
  <c r="J151" i="3"/>
  <c r="J202" i="3" s="1"/>
  <c r="AB165" i="3"/>
  <c r="AB216" i="3" s="1"/>
  <c r="AB154" i="3"/>
  <c r="AB205" i="3" s="1"/>
  <c r="T139" i="3"/>
  <c r="T190" i="3" s="1"/>
  <c r="P172" i="3"/>
  <c r="P223" i="3" s="1"/>
  <c r="J168" i="3"/>
  <c r="J219" i="3" s="1"/>
  <c r="J164" i="3"/>
  <c r="J215" i="3" s="1"/>
  <c r="J156" i="3"/>
  <c r="J207" i="3" s="1"/>
  <c r="J148" i="3"/>
  <c r="J199" i="3" s="1"/>
  <c r="S162" i="3"/>
  <c r="S146" i="3"/>
  <c r="S197" i="3" s="1"/>
  <c r="X167" i="3"/>
  <c r="X218" i="3" s="1"/>
  <c r="Q159" i="3"/>
  <c r="Q210" i="3" s="1"/>
  <c r="J171" i="3"/>
  <c r="J222" i="3" s="1"/>
  <c r="W147" i="3"/>
  <c r="W198" i="3" s="1"/>
  <c r="G143" i="3"/>
  <c r="G194" i="3" s="1"/>
  <c r="G140" i="3"/>
  <c r="G191" i="3" s="1"/>
  <c r="H140" i="3"/>
  <c r="H191" i="3" s="1"/>
  <c r="W170" i="3"/>
  <c r="W221" i="3" s="1"/>
  <c r="N167" i="3"/>
  <c r="N218" i="3" s="1"/>
  <c r="H160" i="3"/>
  <c r="H211" i="3" s="1"/>
  <c r="S145" i="3"/>
  <c r="S196" i="3" s="1"/>
  <c r="L166" i="3"/>
  <c r="L217" i="3" s="1"/>
  <c r="J169" i="3"/>
  <c r="J220" i="3" s="1"/>
  <c r="I152" i="3"/>
  <c r="I203" i="3" s="1"/>
  <c r="I171" i="3"/>
  <c r="I222" i="3" s="1"/>
  <c r="I159" i="3"/>
  <c r="I210" i="3" s="1"/>
  <c r="I173" i="3"/>
  <c r="I224" i="3" s="1"/>
  <c r="X152" i="3"/>
  <c r="X203" i="3" s="1"/>
  <c r="U150" i="3"/>
  <c r="U201" i="3" s="1"/>
  <c r="J155" i="3"/>
  <c r="J206" i="3" s="1"/>
  <c r="W157" i="3"/>
  <c r="W208" i="3" s="1"/>
  <c r="W149" i="3"/>
  <c r="W200" i="3" s="1"/>
  <c r="T142" i="3"/>
  <c r="T193" i="3" s="1"/>
  <c r="P170" i="3"/>
  <c r="P221" i="3" s="1"/>
  <c r="W166" i="3"/>
  <c r="W217" i="3" s="1"/>
  <c r="J162" i="3"/>
  <c r="Y157" i="3"/>
  <c r="Y208" i="3" s="1"/>
  <c r="T153" i="3"/>
  <c r="T204" i="3" s="1"/>
  <c r="S149" i="3"/>
  <c r="S200" i="3" s="1"/>
  <c r="L145" i="3"/>
  <c r="L196" i="3" s="1"/>
  <c r="X172" i="3"/>
  <c r="X223" i="3" s="1"/>
  <c r="K156" i="3"/>
  <c r="K207" i="3" s="1"/>
  <c r="K151" i="3"/>
  <c r="K202" i="3" s="1"/>
  <c r="J163" i="3"/>
  <c r="J214" i="3" s="1"/>
  <c r="J147" i="3"/>
  <c r="J198" i="3" s="1"/>
  <c r="G164" i="3"/>
  <c r="G215" i="3" s="1"/>
  <c r="T154" i="3"/>
  <c r="T205" i="3" s="1"/>
  <c r="L146" i="3"/>
  <c r="L197" i="3" s="1"/>
  <c r="X169" i="3"/>
  <c r="X220" i="3" s="1"/>
  <c r="I162" i="3"/>
  <c r="K153" i="3"/>
  <c r="K204" i="3" s="1"/>
  <c r="H173" i="3"/>
  <c r="H224" i="3" s="1"/>
  <c r="G163" i="3"/>
  <c r="G214" i="3" s="1"/>
  <c r="Z158" i="3"/>
  <c r="Z209" i="3" s="1"/>
  <c r="AB153" i="3"/>
  <c r="AB204" i="3" s="1"/>
  <c r="W159" i="3"/>
  <c r="W210" i="3" s="1"/>
  <c r="W169" i="3"/>
  <c r="W220" i="3" s="1"/>
  <c r="V145" i="3"/>
  <c r="V196" i="3" s="1"/>
  <c r="S172" i="3"/>
  <c r="S223" i="3" s="1"/>
  <c r="L168" i="3"/>
  <c r="L219" i="3" s="1"/>
  <c r="T164" i="3"/>
  <c r="T215" i="3" s="1"/>
  <c r="V159" i="3"/>
  <c r="V210" i="3" s="1"/>
  <c r="H155" i="3"/>
  <c r="H206" i="3" s="1"/>
  <c r="L148" i="3"/>
  <c r="L199" i="3" s="1"/>
  <c r="Y140" i="3"/>
  <c r="Y191" i="3" s="1"/>
  <c r="AB145" i="3"/>
  <c r="AB196" i="3" s="1"/>
  <c r="P143" i="3"/>
  <c r="P194" i="3" s="1"/>
  <c r="N165" i="3"/>
  <c r="N216" i="3" s="1"/>
  <c r="H154" i="3"/>
  <c r="H205" i="3" s="1"/>
  <c r="J172" i="3"/>
  <c r="J223" i="3" s="1"/>
  <c r="Y167" i="3"/>
  <c r="Y218" i="3" s="1"/>
  <c r="N161" i="3"/>
  <c r="N212" i="3" s="1"/>
  <c r="N153" i="3"/>
  <c r="N204" i="3" s="1"/>
  <c r="N145" i="3"/>
  <c r="N196" i="3" s="1"/>
  <c r="AB157" i="3"/>
  <c r="AB208" i="3" s="1"/>
  <c r="S142" i="3"/>
  <c r="S193" i="3" s="1"/>
  <c r="Q167" i="3"/>
  <c r="Q218" i="3" s="1"/>
  <c r="K159" i="3"/>
  <c r="K210" i="3" s="1"/>
  <c r="S170" i="3"/>
  <c r="S221" i="3" s="1"/>
  <c r="P147" i="3"/>
  <c r="P198" i="3" s="1"/>
  <c r="G168" i="3"/>
  <c r="G219" i="3" s="1"/>
  <c r="G141" i="3"/>
  <c r="G192" i="3" s="1"/>
  <c r="G159" i="3"/>
  <c r="G210" i="3" s="1"/>
  <c r="K158" i="3"/>
  <c r="K209" i="3" s="1"/>
  <c r="J160" i="3"/>
  <c r="J211" i="3" s="1"/>
  <c r="Y153" i="3"/>
  <c r="Y204" i="3" s="1"/>
  <c r="U166" i="3"/>
  <c r="U217" i="3" s="1"/>
  <c r="T159" i="3"/>
  <c r="T210" i="3" s="1"/>
  <c r="P145" i="3"/>
  <c r="P196" i="3" s="1"/>
  <c r="X166" i="3"/>
  <c r="X217" i="3" s="1"/>
  <c r="I143" i="3"/>
  <c r="I194" i="3" s="1"/>
  <c r="P167" i="3"/>
  <c r="P218" i="3" s="1"/>
  <c r="Z166" i="3"/>
  <c r="Z217" i="3" s="1"/>
  <c r="L159" i="3"/>
  <c r="L210" i="3" s="1"/>
  <c r="T151" i="3"/>
  <c r="T202" i="3" s="1"/>
  <c r="I144" i="3"/>
  <c r="I195" i="3" s="1"/>
  <c r="X170" i="3"/>
  <c r="X221" i="3" s="1"/>
  <c r="K166" i="3"/>
  <c r="K217" i="3" s="1"/>
  <c r="Z153" i="3"/>
  <c r="Z204" i="3" s="1"/>
  <c r="AB173" i="3"/>
  <c r="AB224" i="3" s="1"/>
  <c r="Z171" i="3"/>
  <c r="Z222" i="3" s="1"/>
  <c r="K152" i="3"/>
  <c r="K203" i="3" s="1"/>
  <c r="H145" i="3"/>
  <c r="H196" i="3" s="1"/>
  <c r="Y166" i="3"/>
  <c r="Y217" i="3" s="1"/>
  <c r="P157" i="3"/>
  <c r="P208" i="3" s="1"/>
  <c r="P149" i="3"/>
  <c r="P200" i="3" s="1"/>
  <c r="N142" i="3"/>
  <c r="N193" i="3" s="1"/>
  <c r="J170" i="3"/>
  <c r="J221" i="3" s="1"/>
  <c r="P166" i="3"/>
  <c r="P217" i="3" s="1"/>
  <c r="Y161" i="3"/>
  <c r="Y212" i="3" s="1"/>
  <c r="T157" i="3"/>
  <c r="T208" i="3" s="1"/>
  <c r="S153" i="3"/>
  <c r="S204" i="3" s="1"/>
  <c r="L149" i="3"/>
  <c r="L200" i="3" s="1"/>
  <c r="AB144" i="3"/>
  <c r="AB195" i="3" s="1"/>
  <c r="I172" i="3"/>
  <c r="I223" i="3" s="1"/>
  <c r="K172" i="3"/>
  <c r="K223" i="3" s="1"/>
  <c r="G155" i="3"/>
  <c r="G206" i="3" s="1"/>
  <c r="G150" i="3"/>
  <c r="G201" i="3" s="1"/>
  <c r="N160" i="3"/>
  <c r="N211" i="3" s="1"/>
  <c r="W143" i="3"/>
  <c r="W194" i="3" s="1"/>
  <c r="T162" i="3"/>
  <c r="L154" i="3"/>
  <c r="L205" i="3" s="1"/>
  <c r="S144" i="3"/>
  <c r="S195" i="3" s="1"/>
  <c r="Q169" i="3"/>
  <c r="Q220" i="3" s="1"/>
  <c r="X161" i="3"/>
  <c r="X212" i="3" s="1"/>
  <c r="I150" i="3"/>
  <c r="I201" i="3" s="1"/>
  <c r="P171" i="3"/>
  <c r="P222" i="3" s="1"/>
  <c r="Z155" i="3"/>
  <c r="Z206" i="3" s="1"/>
  <c r="G158" i="3"/>
  <c r="G209" i="3" s="1"/>
  <c r="Y158" i="3"/>
  <c r="Y209" i="3" s="1"/>
  <c r="T166" i="3"/>
  <c r="T217" i="3" s="1"/>
  <c r="W144" i="3"/>
  <c r="W195" i="3" s="1"/>
  <c r="L172" i="3"/>
  <c r="L223" i="3" s="1"/>
  <c r="AB167" i="3"/>
  <c r="AB218" i="3" s="1"/>
  <c r="S164" i="3"/>
  <c r="S215" i="3" s="1"/>
  <c r="H159" i="3"/>
  <c r="H210" i="3" s="1"/>
  <c r="N154" i="3"/>
  <c r="N205" i="3" s="1"/>
  <c r="AB147" i="3"/>
  <c r="AB198" i="3" s="1"/>
  <c r="T140" i="3"/>
  <c r="T191" i="3" s="1"/>
  <c r="J139" i="3"/>
  <c r="J190" i="3" s="1"/>
  <c r="X163" i="3"/>
  <c r="X214" i="3" s="1"/>
  <c r="I153" i="3"/>
  <c r="I204" i="3" s="1"/>
  <c r="AB170" i="3"/>
  <c r="AB221" i="3" s="1"/>
  <c r="T167" i="3"/>
  <c r="T218" i="3" s="1"/>
  <c r="AB158" i="3"/>
  <c r="AB209" i="3" s="1"/>
  <c r="AB150" i="3"/>
  <c r="AB201" i="3" s="1"/>
  <c r="AB142" i="3"/>
  <c r="AB193" i="3" s="1"/>
  <c r="H157" i="3"/>
  <c r="H208" i="3" s="1"/>
  <c r="V141" i="3"/>
  <c r="V192" i="3" s="1"/>
  <c r="K167" i="3"/>
  <c r="K218" i="3" s="1"/>
  <c r="U158" i="3"/>
  <c r="U209" i="3" s="1"/>
  <c r="AB169" i="3"/>
  <c r="AB220" i="3" s="1"/>
  <c r="N144" i="3"/>
  <c r="N195" i="3" s="1"/>
  <c r="G167" i="3"/>
  <c r="G218" i="3" s="1"/>
  <c r="G149" i="3"/>
  <c r="G200" i="3" s="1"/>
  <c r="Q158" i="3"/>
  <c r="Q209" i="3" s="1"/>
  <c r="U157" i="3"/>
  <c r="U208" i="3" s="1"/>
  <c r="W158" i="3"/>
  <c r="W209" i="3" s="1"/>
  <c r="N158" i="3"/>
  <c r="N209" i="3" s="1"/>
  <c r="N159" i="3"/>
  <c r="N210" i="3" s="1"/>
  <c r="T165" i="3"/>
  <c r="T216" i="3" s="1"/>
  <c r="X157" i="3"/>
  <c r="X208" i="3" s="1"/>
  <c r="L151" i="3"/>
  <c r="L202" i="3" s="1"/>
  <c r="T143" i="3"/>
  <c r="T194" i="3" s="1"/>
  <c r="Q170" i="3"/>
  <c r="Q221" i="3" s="1"/>
  <c r="Z165" i="3"/>
  <c r="Z216" i="3" s="1"/>
  <c r="U153" i="3"/>
  <c r="U204" i="3" s="1"/>
  <c r="N148" i="3"/>
  <c r="N199" i="3" s="1"/>
  <c r="G171" i="3"/>
  <c r="G222" i="3" s="1"/>
  <c r="I149" i="3"/>
  <c r="I200" i="3" s="1"/>
  <c r="H165" i="3"/>
  <c r="H216" i="3" s="1"/>
  <c r="AB156" i="3"/>
  <c r="AB207" i="3" s="1"/>
  <c r="AB148" i="3"/>
  <c r="AB199" i="3" s="1"/>
  <c r="AB141" i="3"/>
  <c r="AB192" i="3" s="1"/>
  <c r="T169" i="3"/>
  <c r="T220" i="3" s="1"/>
  <c r="J166" i="3"/>
  <c r="J217" i="3" s="1"/>
  <c r="T161" i="3"/>
  <c r="T212" i="3" s="1"/>
  <c r="S157" i="3"/>
  <c r="S208" i="3" s="1"/>
  <c r="L153" i="3"/>
  <c r="L204" i="3" s="1"/>
  <c r="W146" i="3"/>
  <c r="W197" i="3" s="1"/>
  <c r="V144" i="3"/>
  <c r="V195" i="3" s="1"/>
  <c r="N164" i="3"/>
  <c r="N215" i="3" s="1"/>
  <c r="U171" i="3"/>
  <c r="U222" i="3" s="1"/>
  <c r="X148" i="3"/>
  <c r="X199" i="3" s="1"/>
  <c r="G146" i="3"/>
  <c r="G197" i="3" s="1"/>
  <c r="P159" i="3"/>
  <c r="P210" i="3" s="1"/>
  <c r="W139" i="3"/>
  <c r="W190" i="3" s="1"/>
  <c r="L162" i="3"/>
  <c r="Y152" i="3"/>
  <c r="Y203" i="3" s="1"/>
  <c r="K141" i="3"/>
  <c r="K192" i="3" s="1"/>
  <c r="X173" i="3"/>
  <c r="X224" i="3" s="1"/>
  <c r="K169" i="3"/>
  <c r="K220" i="3" s="1"/>
  <c r="Q161" i="3"/>
  <c r="Q212" i="3" s="1"/>
  <c r="I146" i="3"/>
  <c r="I197" i="3" s="1"/>
  <c r="Q172" i="3"/>
  <c r="Q223" i="3" s="1"/>
  <c r="Q152" i="3"/>
  <c r="Q203" i="3" s="1"/>
  <c r="Z150" i="3"/>
  <c r="Z201" i="3" s="1"/>
  <c r="W151" i="3"/>
  <c r="W202" i="3" s="1"/>
  <c r="H166" i="3"/>
  <c r="H217" i="3" s="1"/>
  <c r="P144" i="3"/>
  <c r="P195" i="3" s="1"/>
  <c r="AB171" i="3"/>
  <c r="AB222" i="3" s="1"/>
  <c r="V167" i="3"/>
  <c r="V218" i="3" s="1"/>
  <c r="L164" i="3"/>
  <c r="L215" i="3" s="1"/>
  <c r="Y156" i="3"/>
  <c r="Y207" i="3" s="1"/>
  <c r="AB151" i="3"/>
  <c r="AB202" i="3" s="1"/>
  <c r="V147" i="3"/>
  <c r="V198" i="3" s="1"/>
  <c r="S140" i="3"/>
  <c r="S191" i="3" s="1"/>
  <c r="Q163" i="3"/>
  <c r="Q214" i="3" s="1"/>
  <c r="X147" i="3"/>
  <c r="X198" i="3" s="1"/>
  <c r="V170" i="3"/>
  <c r="V221" i="3" s="1"/>
  <c r="S167" i="3"/>
  <c r="S218" i="3" s="1"/>
  <c r="V158" i="3"/>
  <c r="V209" i="3" s="1"/>
  <c r="V150" i="3"/>
  <c r="V201" i="3" s="1"/>
  <c r="V142" i="3"/>
  <c r="V193" i="3" s="1"/>
  <c r="Y154" i="3"/>
  <c r="Y205" i="3" s="1"/>
  <c r="N140" i="3"/>
  <c r="N191" i="3" s="1"/>
  <c r="X171" i="3"/>
  <c r="X222" i="3" s="1"/>
  <c r="G166" i="3"/>
  <c r="G217" i="3" s="1"/>
  <c r="U154" i="3"/>
  <c r="U205" i="3" s="1"/>
  <c r="V165" i="3"/>
  <c r="V216" i="3" s="1"/>
  <c r="J143" i="3"/>
  <c r="J194" i="3" s="1"/>
  <c r="I147" i="3"/>
  <c r="I198" i="3" s="1"/>
  <c r="I164" i="3"/>
  <c r="I215" i="3" s="1"/>
  <c r="X162" i="3"/>
  <c r="J149" i="3"/>
  <c r="J200" i="3" s="1"/>
  <c r="J161" i="3"/>
  <c r="J212" i="3" s="1"/>
  <c r="Q162" i="3"/>
  <c r="J158" i="3"/>
  <c r="J209" i="3" s="1"/>
  <c r="P158" i="3"/>
  <c r="P209" i="3" s="1"/>
  <c r="L157" i="3"/>
  <c r="L208" i="3" s="1"/>
  <c r="AB152" i="3"/>
  <c r="AB203" i="3" s="1"/>
  <c r="P146" i="3"/>
  <c r="P197" i="3" s="1"/>
  <c r="H144" i="3"/>
  <c r="H195" i="3" s="1"/>
  <c r="N156" i="3"/>
  <c r="N207" i="3" s="1"/>
  <c r="I169" i="3"/>
  <c r="I220" i="3" s="1"/>
  <c r="Q148" i="3"/>
  <c r="Q199" i="3" s="1"/>
  <c r="Z142" i="3"/>
  <c r="Z193" i="3" s="1"/>
  <c r="T158" i="3"/>
  <c r="T209" i="3" s="1"/>
  <c r="Y160" i="3"/>
  <c r="Y211" i="3" s="1"/>
  <c r="S152" i="3"/>
  <c r="S203" i="3" s="1"/>
  <c r="W140" i="3"/>
  <c r="W191" i="3" s="1"/>
  <c r="Q173" i="3"/>
  <c r="Q224" i="3" s="1"/>
  <c r="I166" i="3"/>
  <c r="I217" i="3" s="1"/>
  <c r="K161" i="3"/>
  <c r="K212" i="3" s="1"/>
  <c r="X145" i="3"/>
  <c r="X196" i="3" s="1"/>
  <c r="X168" i="3"/>
  <c r="X219" i="3" s="1"/>
  <c r="K148" i="3"/>
  <c r="K199" i="3" s="1"/>
  <c r="Z146" i="3"/>
  <c r="Z197" i="3" s="1"/>
  <c r="N172" i="3"/>
  <c r="N223" i="3" s="1"/>
  <c r="T150" i="3"/>
  <c r="T201" i="3" s="1"/>
  <c r="V161" i="3"/>
  <c r="V212" i="3" s="1"/>
  <c r="L142" i="3"/>
  <c r="L193" i="3" s="1"/>
  <c r="W173" i="3"/>
  <c r="W224" i="3" s="1"/>
  <c r="H171" i="3"/>
  <c r="H222" i="3" s="1"/>
  <c r="N166" i="3"/>
  <c r="N217" i="3" s="1"/>
  <c r="AB163" i="3"/>
  <c r="AB214" i="3" s="1"/>
  <c r="T156" i="3"/>
  <c r="T207" i="3" s="1"/>
  <c r="V151" i="3"/>
  <c r="V202" i="3" s="1"/>
  <c r="H147" i="3"/>
  <c r="H198" i="3" s="1"/>
  <c r="L140" i="3"/>
  <c r="L191" i="3" s="1"/>
  <c r="AB162" i="3"/>
  <c r="Q147" i="3"/>
  <c r="Q198" i="3" s="1"/>
  <c r="H170" i="3"/>
  <c r="H221" i="3" s="1"/>
  <c r="L167" i="3"/>
  <c r="L218" i="3" s="1"/>
  <c r="H158" i="3"/>
  <c r="H209" i="3" s="1"/>
  <c r="H150" i="3"/>
  <c r="H201" i="3" s="1"/>
  <c r="H142" i="3"/>
  <c r="H193" i="3" s="1"/>
  <c r="S154" i="3"/>
  <c r="S205" i="3" s="1"/>
  <c r="Q171" i="3"/>
  <c r="Q222" i="3" s="1"/>
  <c r="Z162" i="3"/>
  <c r="Q151" i="3"/>
  <c r="Q202" i="3" s="1"/>
  <c r="J159" i="3"/>
  <c r="J210" i="3" s="1"/>
  <c r="P139" i="3"/>
  <c r="P190" i="3" s="1"/>
  <c r="I161" i="3"/>
  <c r="I212" i="3" s="1"/>
  <c r="G157" i="3"/>
  <c r="G208" i="3" s="1"/>
  <c r="N155" i="3"/>
  <c r="N206" i="3" s="1"/>
  <c r="J142" i="3"/>
  <c r="J193" i="3" s="1"/>
  <c r="V164" i="3"/>
  <c r="V215" i="3" s="1"/>
  <c r="Z149" i="3"/>
  <c r="Z200" i="3" s="1"/>
  <c r="Y159" i="3"/>
  <c r="Y210" i="3" s="1"/>
  <c r="S151" i="3"/>
  <c r="S202" i="3" s="1"/>
  <c r="K150" i="3"/>
  <c r="K201" i="3" s="1"/>
  <c r="U148" i="3"/>
  <c r="U199" i="3" s="1"/>
  <c r="T152" i="3"/>
  <c r="T203" i="3" s="1"/>
  <c r="U149" i="3"/>
  <c r="U200" i="3" s="1"/>
  <c r="X143" i="3"/>
  <c r="X194" i="3" s="1"/>
  <c r="T170" i="3"/>
  <c r="T221" i="3" s="1"/>
  <c r="Y142" i="3"/>
  <c r="Y193" i="3" s="1"/>
  <c r="P160" i="3"/>
  <c r="P211" i="3" s="1"/>
  <c r="J141" i="3"/>
  <c r="J192" i="3" s="1"/>
  <c r="P173" i="3"/>
  <c r="P224" i="3" s="1"/>
  <c r="N170" i="3"/>
  <c r="N221" i="3" s="1"/>
  <c r="W165" i="3"/>
  <c r="W216" i="3" s="1"/>
  <c r="V163" i="3"/>
  <c r="V214" i="3" s="1"/>
  <c r="S156" i="3"/>
  <c r="S207" i="3" s="1"/>
  <c r="H151" i="3"/>
  <c r="H202" i="3" s="1"/>
  <c r="N146" i="3"/>
  <c r="N197" i="3" s="1"/>
  <c r="AB139" i="3"/>
  <c r="AB190" i="3" s="1"/>
  <c r="H169" i="3"/>
  <c r="H220" i="3" s="1"/>
  <c r="H162" i="3"/>
  <c r="AB146" i="3"/>
  <c r="AB197" i="3" s="1"/>
  <c r="N169" i="3"/>
  <c r="N220" i="3" s="1"/>
  <c r="AB166" i="3"/>
  <c r="AB217" i="3" s="1"/>
  <c r="N157" i="3"/>
  <c r="N208" i="3" s="1"/>
  <c r="N149" i="3"/>
  <c r="N200" i="3" s="1"/>
  <c r="N141" i="3"/>
  <c r="N192" i="3" s="1"/>
  <c r="AB149" i="3"/>
  <c r="AB200" i="3" s="1"/>
  <c r="K171" i="3"/>
  <c r="K222" i="3" s="1"/>
  <c r="U162" i="3"/>
  <c r="U146" i="3"/>
  <c r="U197" i="3" s="1"/>
  <c r="W155" i="3"/>
  <c r="W206" i="3" s="1"/>
  <c r="I163" i="3"/>
  <c r="I214" i="3" s="1"/>
  <c r="I148" i="3"/>
  <c r="I199" i="3" s="1"/>
  <c r="G139" i="3"/>
  <c r="G190" i="3" s="1"/>
  <c r="V31" i="6"/>
  <c r="L152" i="3"/>
  <c r="L203" i="3" s="1"/>
  <c r="K139" i="3"/>
  <c r="K190" i="3" s="1"/>
  <c r="Z157" i="3"/>
  <c r="Z208" i="3" s="1"/>
  <c r="K157" i="3"/>
  <c r="K208" i="3" s="1"/>
  <c r="Y163" i="3"/>
  <c r="Y214" i="3" s="1"/>
  <c r="U151" i="3"/>
  <c r="U202" i="3" s="1"/>
  <c r="J150" i="3"/>
  <c r="J201" i="3" s="1"/>
  <c r="Q146" i="3"/>
  <c r="Q197" i="3" s="1"/>
  <c r="W150" i="3"/>
  <c r="W201" i="3" s="1"/>
  <c r="X142" i="3"/>
  <c r="X193" i="3" s="1"/>
  <c r="Y145" i="3"/>
  <c r="Y196" i="3" s="1"/>
  <c r="T141" i="3"/>
  <c r="T192" i="3" s="1"/>
  <c r="Q160" i="3"/>
  <c r="Q211" i="3" s="1"/>
  <c r="Q140" i="3"/>
  <c r="Q191" i="3" s="1"/>
  <c r="V169" i="3"/>
  <c r="V220" i="3" s="1"/>
  <c r="N152" i="3"/>
  <c r="N203" i="3" s="1"/>
  <c r="V157" i="3"/>
  <c r="V208" i="3" s="1"/>
  <c r="Z148" i="3"/>
  <c r="Z199" i="3" s="1"/>
  <c r="S139" i="3"/>
  <c r="S190" i="3" s="1"/>
  <c r="U172" i="3"/>
  <c r="U223" i="3" s="1"/>
  <c r="Q165" i="3"/>
  <c r="Q216" i="3" s="1"/>
  <c r="I154" i="3"/>
  <c r="I205" i="3" s="1"/>
  <c r="K145" i="3"/>
  <c r="K196" i="3" s="1"/>
  <c r="Z167" i="3"/>
  <c r="Z218" i="3" s="1"/>
  <c r="Q144" i="3"/>
  <c r="Q195" i="3" s="1"/>
  <c r="Q143" i="3"/>
  <c r="Q194" i="3" s="1"/>
  <c r="L170" i="3"/>
  <c r="L221" i="3" s="1"/>
  <c r="O172" i="3"/>
  <c r="O223" i="3" s="1"/>
  <c r="O164" i="3"/>
  <c r="O215" i="3" s="1"/>
  <c r="O168" i="3"/>
  <c r="O219" i="3" s="1"/>
  <c r="O173" i="3"/>
  <c r="O224" i="3" s="1"/>
  <c r="O169" i="3"/>
  <c r="O220" i="3" s="1"/>
  <c r="O163" i="3"/>
  <c r="O214" i="3" s="1"/>
  <c r="O167" i="3"/>
  <c r="O218" i="3" s="1"/>
  <c r="O171" i="3"/>
  <c r="O222" i="3" s="1"/>
  <c r="O165" i="3"/>
  <c r="O216" i="3" s="1"/>
  <c r="O166" i="3"/>
  <c r="O217" i="3" s="1"/>
  <c r="O170" i="3"/>
  <c r="O221" i="3" s="1"/>
  <c r="V153" i="3"/>
  <c r="V204" i="3" s="1"/>
  <c r="Q139" i="3"/>
  <c r="Q190" i="3" s="1"/>
  <c r="J173" i="3"/>
  <c r="J224" i="3" s="1"/>
  <c r="Y168" i="3"/>
  <c r="Y219" i="3" s="1"/>
  <c r="P165" i="3"/>
  <c r="P216" i="3" s="1"/>
  <c r="H163" i="3"/>
  <c r="H214" i="3" s="1"/>
  <c r="L156" i="3"/>
  <c r="L207" i="3" s="1"/>
  <c r="Y148" i="3"/>
  <c r="Y199" i="3" s="1"/>
  <c r="AB143" i="3"/>
  <c r="AB194" i="3" s="1"/>
  <c r="V139" i="3"/>
  <c r="V190" i="3" s="1"/>
  <c r="J167" i="3"/>
  <c r="J218" i="3" s="1"/>
  <c r="W167" i="3"/>
  <c r="W218" i="3" s="1"/>
  <c r="X155" i="3"/>
  <c r="X206" i="3" s="1"/>
  <c r="H146" i="3"/>
  <c r="H197" i="3" s="1"/>
  <c r="N173" i="3"/>
  <c r="N224" i="3" s="1"/>
  <c r="W168" i="3"/>
  <c r="W219" i="3" s="1"/>
  <c r="V166" i="3"/>
  <c r="V217" i="3" s="1"/>
  <c r="W156" i="3"/>
  <c r="W207" i="3" s="1"/>
  <c r="W148" i="3"/>
  <c r="W199" i="3" s="1"/>
  <c r="H149" i="3"/>
  <c r="H200" i="3" s="1"/>
  <c r="U170" i="3"/>
  <c r="U221" i="3" s="1"/>
  <c r="G162" i="3"/>
  <c r="K143" i="3"/>
  <c r="K194" i="3" s="1"/>
  <c r="Y150" i="3"/>
  <c r="Y201" i="3" s="1"/>
  <c r="I145" i="3"/>
  <c r="I196" i="3" s="1"/>
  <c r="I155" i="3"/>
  <c r="I206" i="3" s="1"/>
  <c r="I156" i="3"/>
  <c r="I207" i="3" s="1"/>
  <c r="N150" i="3"/>
  <c r="N201" i="3" s="1"/>
  <c r="Q142" i="3"/>
  <c r="Q193" i="3" s="1"/>
  <c r="N147" i="3"/>
  <c r="N198" i="3" s="1"/>
  <c r="U156" i="3"/>
  <c r="U207" i="3" s="1"/>
  <c r="Y143" i="3"/>
  <c r="Y194" i="3" s="1"/>
  <c r="N143" i="3"/>
  <c r="N194" i="3" s="1"/>
  <c r="N139" i="3"/>
  <c r="N190" i="3" s="1"/>
  <c r="U11" i="6"/>
  <c r="J11" i="6"/>
  <c r="X228" i="3" l="1"/>
  <c r="S27" i="2"/>
  <c r="T27" i="2" s="1"/>
  <c r="V27" i="2" s="1"/>
  <c r="T228" i="3"/>
  <c r="S23" i="2"/>
  <c r="V24" i="6" s="1"/>
  <c r="Y228" i="3"/>
  <c r="S28" i="2"/>
  <c r="T28" i="2" s="1"/>
  <c r="V28" i="2" s="1"/>
  <c r="L228" i="3"/>
  <c r="S15" i="2"/>
  <c r="T15" i="2" s="1"/>
  <c r="V15" i="2" s="1"/>
  <c r="J228" i="3"/>
  <c r="S13" i="2"/>
  <c r="T13" i="2" s="1"/>
  <c r="V13" i="2" s="1"/>
  <c r="O228" i="3"/>
  <c r="S18" i="2"/>
  <c r="S228" i="3"/>
  <c r="S22" i="2"/>
  <c r="V23" i="6" s="1"/>
  <c r="W228" i="3"/>
  <c r="S26" i="2"/>
  <c r="T26" i="2" s="1"/>
  <c r="V26" i="2" s="1"/>
  <c r="P228" i="3"/>
  <c r="S19" i="2"/>
  <c r="T19" i="2" s="1"/>
  <c r="V19" i="2" s="1"/>
  <c r="G229" i="3"/>
  <c r="K10" i="7"/>
  <c r="M10" i="7" s="1"/>
  <c r="O10" i="7" s="1"/>
  <c r="S10" i="7" s="1"/>
  <c r="H228" i="3"/>
  <c r="S11" i="2"/>
  <c r="T11" i="2" s="1"/>
  <c r="V11" i="2" s="1"/>
  <c r="G228" i="3"/>
  <c r="S10" i="2"/>
  <c r="T10" i="2" s="1"/>
  <c r="V10" i="2" s="1"/>
  <c r="Y10" i="2" s="1"/>
  <c r="U228" i="3"/>
  <c r="S24" i="2"/>
  <c r="T24" i="2" s="1"/>
  <c r="V24" i="2" s="1"/>
  <c r="K228" i="3"/>
  <c r="S14" i="2"/>
  <c r="T14" i="2" s="1"/>
  <c r="V14" i="2" s="1"/>
  <c r="AB228" i="3"/>
  <c r="S31" i="2"/>
  <c r="V32" i="6" s="1"/>
  <c r="Z228" i="3"/>
  <c r="S29" i="2"/>
  <c r="V30" i="6" s="1"/>
  <c r="Q228" i="3"/>
  <c r="S20" i="2"/>
  <c r="T20" i="2" s="1"/>
  <c r="V20" i="2" s="1"/>
  <c r="V228" i="3"/>
  <c r="S25" i="2"/>
  <c r="T25" i="2" s="1"/>
  <c r="V25" i="2" s="1"/>
  <c r="N228" i="3"/>
  <c r="S17" i="2"/>
  <c r="I213" i="3"/>
  <c r="T213" i="3"/>
  <c r="P213" i="3"/>
  <c r="W213" i="3"/>
  <c r="AB213" i="3"/>
  <c r="L213" i="3"/>
  <c r="U213" i="3"/>
  <c r="J213" i="3"/>
  <c r="S213" i="3"/>
  <c r="X213" i="3"/>
  <c r="Y213" i="3"/>
  <c r="V213" i="3"/>
  <c r="G213" i="3"/>
  <c r="Z213" i="3"/>
  <c r="H213" i="3"/>
  <c r="Q213" i="3"/>
  <c r="K213" i="3"/>
  <c r="N213" i="3"/>
  <c r="V13" i="6"/>
  <c r="Y16" i="2"/>
  <c r="M17" i="6" s="1"/>
  <c r="W17" i="6"/>
  <c r="Y30" i="2"/>
  <c r="M31" i="6" s="1"/>
  <c r="W31" i="6"/>
  <c r="Y21" i="2"/>
  <c r="D21" i="2" s="1"/>
  <c r="W22" i="6"/>
  <c r="G22" i="7" l="1"/>
  <c r="G36" i="7"/>
  <c r="G35" i="7"/>
  <c r="G51" i="7"/>
  <c r="G43" i="7"/>
  <c r="G58" i="7"/>
  <c r="G18" i="7"/>
  <c r="G42" i="7"/>
  <c r="G34" i="7"/>
  <c r="G29" i="7"/>
  <c r="G21" i="7"/>
  <c r="G27" i="7"/>
  <c r="G38" i="7"/>
  <c r="G59" i="7"/>
  <c r="G45" i="7"/>
  <c r="G39" i="7"/>
  <c r="G30" i="7"/>
  <c r="G41" i="7"/>
  <c r="G46" i="7"/>
  <c r="G57" i="7"/>
  <c r="G31" i="7"/>
  <c r="G50" i="7"/>
  <c r="G40" i="7"/>
  <c r="G33" i="7"/>
  <c r="G26" i="7"/>
  <c r="G48" i="7"/>
  <c r="G32" i="7"/>
  <c r="G52" i="7"/>
  <c r="G53" i="7"/>
  <c r="G19" i="7"/>
  <c r="G49" i="7"/>
  <c r="G25" i="7"/>
  <c r="G28" i="7"/>
  <c r="G17" i="7"/>
  <c r="G23" i="7"/>
  <c r="G16" i="7"/>
  <c r="G47" i="7"/>
  <c r="G24" i="7"/>
  <c r="G56" i="7"/>
  <c r="G20" i="7"/>
  <c r="G55" i="7"/>
  <c r="G37" i="7"/>
  <c r="G44" i="7"/>
  <c r="G54" i="7"/>
  <c r="V11" i="6"/>
  <c r="T23" i="2"/>
  <c r="V23" i="2" s="1"/>
  <c r="W24" i="6" s="1"/>
  <c r="V20" i="6"/>
  <c r="V12" i="6"/>
  <c r="V15" i="6"/>
  <c r="V27" i="6"/>
  <c r="T29" i="2"/>
  <c r="V29" i="2" s="1"/>
  <c r="T31" i="2"/>
  <c r="V31" i="2" s="1"/>
  <c r="V21" i="6"/>
  <c r="L25" i="6"/>
  <c r="Y24" i="2"/>
  <c r="D24" i="2" s="1"/>
  <c r="L30" i="6"/>
  <c r="Y29" i="2"/>
  <c r="D29" i="2" s="1"/>
  <c r="L27" i="6"/>
  <c r="Y26" i="2"/>
  <c r="E26" i="2" s="1"/>
  <c r="I26" i="2" s="1"/>
  <c r="L29" i="6"/>
  <c r="Y28" i="2"/>
  <c r="D28" i="2" s="1"/>
  <c r="L32" i="6"/>
  <c r="Y31" i="2"/>
  <c r="L26" i="6"/>
  <c r="Y25" i="2"/>
  <c r="L15" i="6"/>
  <c r="W15" i="6"/>
  <c r="L11" i="6"/>
  <c r="L20" i="6"/>
  <c r="Y19" i="2"/>
  <c r="L14" i="6"/>
  <c r="Y13" i="2"/>
  <c r="E13" i="2" s="1"/>
  <c r="I13" i="2" s="1"/>
  <c r="L28" i="6"/>
  <c r="Y27" i="2"/>
  <c r="M28" i="6" s="1"/>
  <c r="L21" i="6"/>
  <c r="W21" i="6"/>
  <c r="L12" i="6"/>
  <c r="Y11" i="2"/>
  <c r="M12" i="6" s="1"/>
  <c r="L16" i="6"/>
  <c r="Y15" i="2"/>
  <c r="D15" i="2" s="1"/>
  <c r="V28" i="6"/>
  <c r="V29" i="6"/>
  <c r="V16" i="6"/>
  <c r="V25" i="6"/>
  <c r="V26" i="6"/>
  <c r="T22" i="2"/>
  <c r="V22" i="2" s="1"/>
  <c r="Y22" i="2" s="1"/>
  <c r="T12" i="2"/>
  <c r="V12" i="2" s="1"/>
  <c r="V14" i="6"/>
  <c r="T17" i="2"/>
  <c r="V17" i="2" s="1"/>
  <c r="V18" i="6"/>
  <c r="T18" i="2"/>
  <c r="D18" i="2" s="1"/>
  <c r="V19" i="6"/>
  <c r="D30" i="2"/>
  <c r="D31" i="6" s="1"/>
  <c r="E30" i="2"/>
  <c r="M22" i="6"/>
  <c r="E21" i="2"/>
  <c r="I21" i="2" s="1"/>
  <c r="E16" i="2"/>
  <c r="I16" i="2" s="1"/>
  <c r="D16" i="2"/>
  <c r="Q54" i="7" l="1"/>
  <c r="I54" i="7"/>
  <c r="M54" i="7" s="1"/>
  <c r="I41" i="7"/>
  <c r="M41" i="7" s="1"/>
  <c r="Q41" i="7"/>
  <c r="Q20" i="7"/>
  <c r="I20" i="7"/>
  <c r="M20" i="7" s="1"/>
  <c r="I24" i="7"/>
  <c r="M24" i="7" s="1"/>
  <c r="Q24" i="7"/>
  <c r="Q34" i="7"/>
  <c r="I34" i="7"/>
  <c r="M34" i="7" s="1"/>
  <c r="Q40" i="7"/>
  <c r="I40" i="7"/>
  <c r="M40" i="7" s="1"/>
  <c r="I30" i="7"/>
  <c r="M30" i="7" s="1"/>
  <c r="Q30" i="7"/>
  <c r="I38" i="7"/>
  <c r="M38" i="7" s="1"/>
  <c r="Q38" i="7"/>
  <c r="I25" i="7"/>
  <c r="M25" i="7" s="1"/>
  <c r="Q25" i="7"/>
  <c r="Q42" i="7"/>
  <c r="I42" i="7"/>
  <c r="M42" i="7" s="1"/>
  <c r="Q33" i="7"/>
  <c r="I33" i="7"/>
  <c r="M33" i="7" s="1"/>
  <c r="Q44" i="7"/>
  <c r="I44" i="7"/>
  <c r="M44" i="7" s="1"/>
  <c r="I37" i="7"/>
  <c r="M37" i="7" s="1"/>
  <c r="Q37" i="7"/>
  <c r="Q56" i="7"/>
  <c r="I56" i="7"/>
  <c r="M56" i="7" s="1"/>
  <c r="I59" i="7"/>
  <c r="M59" i="7" s="1"/>
  <c r="Q59" i="7"/>
  <c r="I16" i="7"/>
  <c r="M16" i="7" s="1"/>
  <c r="Q16" i="7"/>
  <c r="I23" i="7"/>
  <c r="M23" i="7" s="1"/>
  <c r="Q23" i="7"/>
  <c r="Q17" i="7"/>
  <c r="I17" i="7"/>
  <c r="M17" i="7" s="1"/>
  <c r="Q49" i="7"/>
  <c r="I49" i="7"/>
  <c r="M49" i="7" s="1"/>
  <c r="I53" i="7"/>
  <c r="M53" i="7" s="1"/>
  <c r="Q53" i="7"/>
  <c r="Q43" i="7"/>
  <c r="I43" i="7"/>
  <c r="M43" i="7" s="1"/>
  <c r="Q31" i="7"/>
  <c r="I31" i="7"/>
  <c r="M31" i="7" s="1"/>
  <c r="I46" i="7"/>
  <c r="M46" i="7" s="1"/>
  <c r="Q46" i="7"/>
  <c r="I45" i="7"/>
  <c r="M45" i="7" s="1"/>
  <c r="Q45" i="7"/>
  <c r="I21" i="7"/>
  <c r="M21" i="7" s="1"/>
  <c r="Q21" i="7"/>
  <c r="I28" i="7"/>
  <c r="M28" i="7" s="1"/>
  <c r="Q28" i="7"/>
  <c r="I52" i="7"/>
  <c r="M52" i="7" s="1"/>
  <c r="Q52" i="7"/>
  <c r="I32" i="7"/>
  <c r="M32" i="7" s="1"/>
  <c r="Q32" i="7"/>
  <c r="Q35" i="7"/>
  <c r="I35" i="7"/>
  <c r="M35" i="7" s="1"/>
  <c r="I57" i="7"/>
  <c r="M57" i="7" s="1"/>
  <c r="Q57" i="7"/>
  <c r="I55" i="7"/>
  <c r="M55" i="7" s="1"/>
  <c r="Q55" i="7"/>
  <c r="Q47" i="7"/>
  <c r="I47" i="7"/>
  <c r="M47" i="7" s="1"/>
  <c r="I58" i="7"/>
  <c r="M58" i="7" s="1"/>
  <c r="Q58" i="7"/>
  <c r="Q48" i="7"/>
  <c r="I48" i="7"/>
  <c r="M48" i="7" s="1"/>
  <c r="I36" i="7"/>
  <c r="M36" i="7" s="1"/>
  <c r="Q36" i="7"/>
  <c r="I50" i="7"/>
  <c r="M50" i="7" s="1"/>
  <c r="Q50" i="7"/>
  <c r="I39" i="7"/>
  <c r="M39" i="7" s="1"/>
  <c r="Q39" i="7"/>
  <c r="I27" i="7"/>
  <c r="M27" i="7" s="1"/>
  <c r="Q27" i="7"/>
  <c r="L24" i="6"/>
  <c r="I29" i="7"/>
  <c r="M29" i="7" s="1"/>
  <c r="Q29" i="7"/>
  <c r="I18" i="7"/>
  <c r="M18" i="7" s="1"/>
  <c r="Q18" i="7"/>
  <c r="I19" i="7"/>
  <c r="M19" i="7" s="1"/>
  <c r="Q19" i="7"/>
  <c r="Q51" i="7"/>
  <c r="I51" i="7"/>
  <c r="M51" i="7" s="1"/>
  <c r="I26" i="7"/>
  <c r="M26" i="7" s="1"/>
  <c r="Q26" i="7"/>
  <c r="Q22" i="7"/>
  <c r="I22" i="7"/>
  <c r="M22" i="7" s="1"/>
  <c r="E31" i="6"/>
  <c r="I30" i="2"/>
  <c r="M20" i="6"/>
  <c r="D19" i="2"/>
  <c r="L19" i="2" s="1"/>
  <c r="I20" i="6" s="1"/>
  <c r="M26" i="6"/>
  <c r="D25" i="2"/>
  <c r="L13" i="6"/>
  <c r="W13" i="6"/>
  <c r="L23" i="6"/>
  <c r="Y14" i="2"/>
  <c r="D14" i="2" s="1"/>
  <c r="L14" i="2" s="1"/>
  <c r="I15" i="6" s="1"/>
  <c r="W12" i="6"/>
  <c r="W20" i="6"/>
  <c r="Y20" i="2"/>
  <c r="Y23" i="2"/>
  <c r="W28" i="6"/>
  <c r="W14" i="6"/>
  <c r="W25" i="6"/>
  <c r="W29" i="6"/>
  <c r="W26" i="6"/>
  <c r="W30" i="6"/>
  <c r="W32" i="6"/>
  <c r="L19" i="6"/>
  <c r="W16" i="6"/>
  <c r="W27" i="6"/>
  <c r="L18" i="6"/>
  <c r="E25" i="2"/>
  <c r="E19" i="2"/>
  <c r="L30" i="2"/>
  <c r="I31" i="6" s="1"/>
  <c r="G31" i="6"/>
  <c r="E27" i="2"/>
  <c r="D27" i="2"/>
  <c r="L27" i="2" s="1"/>
  <c r="I28" i="6" s="1"/>
  <c r="L28" i="2"/>
  <c r="I29" i="6" s="1"/>
  <c r="D29" i="6"/>
  <c r="L24" i="2"/>
  <c r="I25" i="6" s="1"/>
  <c r="D25" i="6"/>
  <c r="E31" i="2"/>
  <c r="I31" i="2" s="1"/>
  <c r="M32" i="6"/>
  <c r="D11" i="2"/>
  <c r="L16" i="2"/>
  <c r="I17" i="6" s="1"/>
  <c r="D17" i="6"/>
  <c r="D26" i="2"/>
  <c r="M27" i="6"/>
  <c r="G27" i="6"/>
  <c r="E27" i="6"/>
  <c r="E28" i="2"/>
  <c r="I28" i="2" s="1"/>
  <c r="M29" i="6"/>
  <c r="E24" i="2"/>
  <c r="I24" i="2" s="1"/>
  <c r="M25" i="6"/>
  <c r="L15" i="2"/>
  <c r="I16" i="6" s="1"/>
  <c r="D16" i="6"/>
  <c r="E15" i="2"/>
  <c r="I15" i="2" s="1"/>
  <c r="M16" i="6"/>
  <c r="E11" i="2"/>
  <c r="I11" i="2" s="1"/>
  <c r="D31" i="2"/>
  <c r="G17" i="6"/>
  <c r="E17" i="6"/>
  <c r="G14" i="6"/>
  <c r="E14" i="6"/>
  <c r="D13" i="2"/>
  <c r="M14" i="6"/>
  <c r="L29" i="2"/>
  <c r="I30" i="6" s="1"/>
  <c r="D30" i="6"/>
  <c r="E10" i="2"/>
  <c r="W11" i="6"/>
  <c r="G22" i="6"/>
  <c r="E22" i="6"/>
  <c r="E29" i="2"/>
  <c r="I29" i="2" s="1"/>
  <c r="M30" i="6"/>
  <c r="L21" i="2"/>
  <c r="I22" i="6" s="1"/>
  <c r="D22" i="6"/>
  <c r="M12" i="7" l="1"/>
  <c r="I27" i="2"/>
  <c r="G28" i="6" s="1"/>
  <c r="I19" i="2"/>
  <c r="G20" i="6" s="1"/>
  <c r="I25" i="2"/>
  <c r="G26" i="6" s="1"/>
  <c r="E22" i="2"/>
  <c r="I22" i="2" s="1"/>
  <c r="G23" i="6" s="1"/>
  <c r="D22" i="2"/>
  <c r="L22" i="2" s="1"/>
  <c r="I23" i="6" s="1"/>
  <c r="E20" i="2"/>
  <c r="D20" i="2"/>
  <c r="L20" i="2" s="1"/>
  <c r="I21" i="6" s="1"/>
  <c r="E23" i="2"/>
  <c r="D23" i="2"/>
  <c r="L23" i="2" s="1"/>
  <c r="I24" i="6" s="1"/>
  <c r="M23" i="6"/>
  <c r="W23" i="6"/>
  <c r="Y12" i="2"/>
  <c r="D12" i="2" s="1"/>
  <c r="L12" i="2" s="1"/>
  <c r="I13" i="6" s="1"/>
  <c r="E14" i="2"/>
  <c r="M15" i="6"/>
  <c r="D15" i="6"/>
  <c r="M21" i="6"/>
  <c r="M24" i="6"/>
  <c r="Y17" i="2"/>
  <c r="D17" i="2" s="1"/>
  <c r="W18" i="6"/>
  <c r="E20" i="6"/>
  <c r="W19" i="6"/>
  <c r="D20" i="6"/>
  <c r="E26" i="6"/>
  <c r="E28" i="6"/>
  <c r="D28" i="6"/>
  <c r="L25" i="2"/>
  <c r="I26" i="6" s="1"/>
  <c r="D26" i="6"/>
  <c r="G12" i="6"/>
  <c r="E12" i="6"/>
  <c r="G25" i="6"/>
  <c r="E25" i="6"/>
  <c r="L26" i="2"/>
  <c r="I27" i="6" s="1"/>
  <c r="D27" i="6"/>
  <c r="G16" i="6"/>
  <c r="E16" i="6"/>
  <c r="G29" i="6"/>
  <c r="E29" i="6"/>
  <c r="I10" i="2"/>
  <c r="E11" i="6"/>
  <c r="L13" i="2"/>
  <c r="I14" i="6" s="1"/>
  <c r="D14" i="6"/>
  <c r="G30" i="6"/>
  <c r="E30" i="6"/>
  <c r="G32" i="6"/>
  <c r="E32" i="6"/>
  <c r="D10" i="2"/>
  <c r="M11" i="6"/>
  <c r="L31" i="2"/>
  <c r="I32" i="6" s="1"/>
  <c r="D32" i="6"/>
  <c r="L11" i="2"/>
  <c r="I12" i="6" s="1"/>
  <c r="D12" i="6"/>
  <c r="E24" i="6" l="1"/>
  <c r="I23" i="2"/>
  <c r="I20" i="2"/>
  <c r="G21" i="6" s="1"/>
  <c r="E23" i="6"/>
  <c r="I14" i="2"/>
  <c r="G15" i="6" s="1"/>
  <c r="E21" i="6"/>
  <c r="G24" i="6"/>
  <c r="G11" i="6"/>
  <c r="D23" i="6"/>
  <c r="E12" i="2"/>
  <c r="M13" i="6"/>
  <c r="E15" i="6"/>
  <c r="D13" i="6"/>
  <c r="D24" i="6"/>
  <c r="D21" i="6"/>
  <c r="M19" i="6"/>
  <c r="E18" i="2"/>
  <c r="I18" i="2" s="1"/>
  <c r="M18" i="6"/>
  <c r="E17" i="2"/>
  <c r="I17" i="2" s="1"/>
  <c r="L10" i="2"/>
  <c r="D11" i="6"/>
  <c r="I12" i="2" l="1"/>
  <c r="G13" i="6" s="1"/>
  <c r="E13" i="6"/>
  <c r="D18" i="6"/>
  <c r="L17" i="2"/>
  <c r="I18" i="6" s="1"/>
  <c r="E18" i="6"/>
  <c r="L18" i="2"/>
  <c r="I19" i="6" s="1"/>
  <c r="D19" i="6"/>
  <c r="E19" i="6"/>
  <c r="G19" i="6"/>
  <c r="I11" i="6"/>
  <c r="I33" i="2" l="1"/>
  <c r="L33" i="2"/>
  <c r="L35" i="2" s="1"/>
  <c r="I34" i="6"/>
  <c r="G18" i="6"/>
  <c r="G34" i="6" s="1"/>
</calcChain>
</file>

<file path=xl/sharedStrings.xml><?xml version="1.0" encoding="utf-8"?>
<sst xmlns="http://schemas.openxmlformats.org/spreadsheetml/2006/main" count="896" uniqueCount="188">
  <si>
    <t>Rok</t>
  </si>
  <si>
    <t>1. kvartál 2019</t>
  </si>
  <si>
    <t>2. kvartál 2022</t>
  </si>
  <si>
    <t>Obsahuje zmluva valorizáciu / indexáciu?</t>
  </si>
  <si>
    <t>Áno</t>
  </si>
  <si>
    <t>Hodnota koeficientu valorizácie / indexácie (ak áno)</t>
  </si>
  <si>
    <t>Materiál:</t>
  </si>
  <si>
    <t>Pôvodná JC</t>
  </si>
  <si>
    <t>Navýšená JC</t>
  </si>
  <si>
    <t>Hodnota navýšenia pôvodnej JC</t>
  </si>
  <si>
    <t>Množstvo</t>
  </si>
  <si>
    <t>Celkové navýšenie = Hodnota navýšenia JC * Množstvo</t>
  </si>
  <si>
    <t>Pôvodná JC * Množstvo</t>
  </si>
  <si>
    <t>Navýšená JC * Množstvo</t>
  </si>
  <si>
    <t>Upravená zmena medzi obdobiami = KZ - Riziko</t>
  </si>
  <si>
    <t>Hodnota valorizácie/ indexácie do výpočtu</t>
  </si>
  <si>
    <t>08.11 Dekoračné a stavebné kamene, vápenec, sadrovec, krieda a bridlica</t>
  </si>
  <si>
    <t>08.12 Prírodné piesky</t>
  </si>
  <si>
    <t>16.10 Drevo, rezané a hoblované</t>
  </si>
  <si>
    <t>16.21 Dyhy a drevené panely</t>
  </si>
  <si>
    <t>16.23 Ostatné výrobky stavebného stolárstva a tesárstva</t>
  </si>
  <si>
    <t>19.20 Rafinárske ropné produkty</t>
  </si>
  <si>
    <t>22.23 Stavebné výrobky z plastov</t>
  </si>
  <si>
    <t>23.11 Ploché sklo *</t>
  </si>
  <si>
    <t>23.19 Ostatné opracované sklo vrátane technického skla</t>
  </si>
  <si>
    <t>23.51 Cement</t>
  </si>
  <si>
    <t>23.60 Výrobky z betónu, cementu a sadry</t>
  </si>
  <si>
    <t>24.10 Železo, oceľ a ferozliatiny</t>
  </si>
  <si>
    <t>24.20 Rúry, rúrky, duté profily a príslušenstvo k nim, z ocele</t>
  </si>
  <si>
    <t>24.30 Ostatné výrobky prvotného spracovania ocele</t>
  </si>
  <si>
    <t>24.42 Hliník</t>
  </si>
  <si>
    <t>24.44 Meď a výrobky z medi</t>
  </si>
  <si>
    <t>25.11 Kovové konštrukcie a časti konštrukcie</t>
  </si>
  <si>
    <t>25.93 Drôtené výrobky, reťaze a pružiny</t>
  </si>
  <si>
    <t>27.30 Káble a káblové zariadenia</t>
  </si>
  <si>
    <t>Mes.</t>
  </si>
  <si>
    <t>Kvartál</t>
  </si>
  <si>
    <t>Obdobie 0</t>
  </si>
  <si>
    <t>3.</t>
  </si>
  <si>
    <t>1Q</t>
  </si>
  <si>
    <t>1. kvartál 2009</t>
  </si>
  <si>
    <t>6.</t>
  </si>
  <si>
    <t>2Q</t>
  </si>
  <si>
    <t>2. kvartál 2009</t>
  </si>
  <si>
    <t>9.</t>
  </si>
  <si>
    <t>3Q</t>
  </si>
  <si>
    <t>3. kvartál 2009</t>
  </si>
  <si>
    <t>12.</t>
  </si>
  <si>
    <t>4Q</t>
  </si>
  <si>
    <t>4. kvartál 2009</t>
  </si>
  <si>
    <t>1. kvartál 2010</t>
  </si>
  <si>
    <t>2. kvartál 2010</t>
  </si>
  <si>
    <t>3. kvartál 2010</t>
  </si>
  <si>
    <t>4. kvartál 2010</t>
  </si>
  <si>
    <t>1. kvartál 2011</t>
  </si>
  <si>
    <t>2. kvartál 2011</t>
  </si>
  <si>
    <t>3. kvartál 2011</t>
  </si>
  <si>
    <t>4. kvartál 2011</t>
  </si>
  <si>
    <t>1. kvartál 2012</t>
  </si>
  <si>
    <t>2. kvartál 2012</t>
  </si>
  <si>
    <t>3. kvartál 2012</t>
  </si>
  <si>
    <t>4. kvartál 2012</t>
  </si>
  <si>
    <t>1. kvartál 2013</t>
  </si>
  <si>
    <t>2. kvartál 2013</t>
  </si>
  <si>
    <t>3. kvartál 2013</t>
  </si>
  <si>
    <t>4. kvartál 2013</t>
  </si>
  <si>
    <t>1. kvartál 2014</t>
  </si>
  <si>
    <t>2. kvartál 2014</t>
  </si>
  <si>
    <t>3. kvartál 2014</t>
  </si>
  <si>
    <t>4. kvartál 2014</t>
  </si>
  <si>
    <t>1. kvartál 2015</t>
  </si>
  <si>
    <t>2. kvartál 2015</t>
  </si>
  <si>
    <t>3. kvartál 2015</t>
  </si>
  <si>
    <t>4. kvartál 2015</t>
  </si>
  <si>
    <t>1. kvartál 2016</t>
  </si>
  <si>
    <t>2. kvartál 2016</t>
  </si>
  <si>
    <t>3. kvartál 2016</t>
  </si>
  <si>
    <t>4. kvartál 2016</t>
  </si>
  <si>
    <t>1. kvartál 2017</t>
  </si>
  <si>
    <t>2. kvartál 2017</t>
  </si>
  <si>
    <t>3. kvartál 2017</t>
  </si>
  <si>
    <t>4. kvartál 2017</t>
  </si>
  <si>
    <t>1. kvartál 2018</t>
  </si>
  <si>
    <t>2. kvartál 2018</t>
  </si>
  <si>
    <t>3. kvartál 2018</t>
  </si>
  <si>
    <t>4. kvartál 2018</t>
  </si>
  <si>
    <t>2. kvartál 2019</t>
  </si>
  <si>
    <t>3. kvartál 2019</t>
  </si>
  <si>
    <t>4. kvartál 2019</t>
  </si>
  <si>
    <t>1. kvartál 2020</t>
  </si>
  <si>
    <t>2. kvartál 2020</t>
  </si>
  <si>
    <t>3. kvartál 2020</t>
  </si>
  <si>
    <t>4. kvartál 2020</t>
  </si>
  <si>
    <t>Obdobie 1</t>
  </si>
  <si>
    <t>1. kvartál 2021</t>
  </si>
  <si>
    <t>2. kvartál 2021</t>
  </si>
  <si>
    <t>3. kvartál 2021</t>
  </si>
  <si>
    <t>4. kvartál 2021</t>
  </si>
  <si>
    <t>1. kvartál 2022</t>
  </si>
  <si>
    <t>3. kvartál 2022</t>
  </si>
  <si>
    <t>4. kvartál 2022</t>
  </si>
  <si>
    <t>Podanie ponuky v kvartáli:</t>
  </si>
  <si>
    <t>Mesiac</t>
  </si>
  <si>
    <t>1.</t>
  </si>
  <si>
    <t>2.</t>
  </si>
  <si>
    <t>4.</t>
  </si>
  <si>
    <t>5.</t>
  </si>
  <si>
    <t>7.</t>
  </si>
  <si>
    <t>8.</t>
  </si>
  <si>
    <t>10.</t>
  </si>
  <si>
    <t>11.</t>
  </si>
  <si>
    <t>Nie</t>
  </si>
  <si>
    <t>kvartál v roku t vs kvartál v roku t-1</t>
  </si>
  <si>
    <t>medziročná zmena kvartálov</t>
  </si>
  <si>
    <t>Priemerné TR (medzir. zmena, ročné dáta)</t>
  </si>
  <si>
    <t>Výsledný KZ pre navýšenie JC</t>
  </si>
  <si>
    <t xml:space="preserve">22.21 Dosky, fólie, hadice a profily z plastov </t>
  </si>
  <si>
    <t xml:space="preserve">23.52 Vápno a sadra </t>
  </si>
  <si>
    <t xml:space="preserve">26.11 Výroba elektronických komponentov </t>
  </si>
  <si>
    <t>Kotva</t>
  </si>
  <si>
    <t>Kamene, piesky</t>
  </si>
  <si>
    <t>Drevo</t>
  </si>
  <si>
    <t>Bitúmenové zmesi</t>
  </si>
  <si>
    <t>Plasty</t>
  </si>
  <si>
    <t>Sklo</t>
  </si>
  <si>
    <t>Betóny, cementy, sadry</t>
  </si>
  <si>
    <t>Železo/kovy</t>
  </si>
  <si>
    <t>Zdroj: ŠÚ SR</t>
  </si>
  <si>
    <t>http://datacube.statistics.sk/#!/view/sk/vbd_sk_win2/sp1823ms/v_sp1823ms_00_00_00_sk</t>
  </si>
  <si>
    <r>
      <t>23.11 Ploché sklo *</t>
    </r>
    <r>
      <rPr>
        <sz val="11"/>
        <rFont val="Arial"/>
        <family val="2"/>
        <charset val="238"/>
      </rPr>
      <t>(dáta len od 2019)</t>
    </r>
  </si>
  <si>
    <t>Index pôvodný (t0)</t>
  </si>
  <si>
    <t>Index nový (t)</t>
  </si>
  <si>
    <t>Koeficient zmeny (KZ) indexov medzi obdobiami</t>
  </si>
  <si>
    <t>Materiál</t>
  </si>
  <si>
    <t>JC 
na základe faktúry</t>
  </si>
  <si>
    <t>JC 
prevedená do t0</t>
  </si>
  <si>
    <t>Výpočet jednotkovej ceny (JC) podľa bodu 6 c), Článok 2</t>
  </si>
  <si>
    <r>
      <t xml:space="preserve">Kvartál do ktorého spadá dátum ukončenia podávania ponuky </t>
    </r>
    <r>
      <rPr>
        <i/>
        <sz val="10"/>
        <color theme="1"/>
        <rFont val="Arial"/>
        <family val="2"/>
        <charset val="238"/>
      </rPr>
      <t>(t0)</t>
    </r>
  </si>
  <si>
    <r>
      <t xml:space="preserve">Index v </t>
    </r>
    <r>
      <rPr>
        <b/>
        <i/>
        <sz val="10"/>
        <color theme="0"/>
        <rFont val="Arial"/>
        <family val="2"/>
        <charset val="238"/>
      </rPr>
      <t>t faktúra</t>
    </r>
  </si>
  <si>
    <r>
      <t xml:space="preserve">Index v </t>
    </r>
    <r>
      <rPr>
        <b/>
        <i/>
        <sz val="10"/>
        <color theme="0"/>
        <rFont val="Arial"/>
        <family val="2"/>
        <charset val="238"/>
      </rPr>
      <t>t0</t>
    </r>
  </si>
  <si>
    <r>
      <t xml:space="preserve">Index v </t>
    </r>
    <r>
      <rPr>
        <b/>
        <i/>
        <sz val="10"/>
        <color theme="0"/>
        <rFont val="Arial"/>
        <family val="2"/>
        <charset val="238"/>
      </rPr>
      <t>t faktúra</t>
    </r>
    <r>
      <rPr>
        <b/>
        <sz val="10"/>
        <color theme="0"/>
        <rFont val="Arial"/>
        <family val="2"/>
        <charset val="238"/>
      </rPr>
      <t xml:space="preserve"> / index v </t>
    </r>
    <r>
      <rPr>
        <b/>
        <i/>
        <sz val="10"/>
        <color theme="0"/>
        <rFont val="Arial"/>
        <family val="2"/>
        <charset val="238"/>
      </rPr>
      <t>t0</t>
    </r>
  </si>
  <si>
    <r>
      <t>Hodnota navýšenia ("</t>
    </r>
    <r>
      <rPr>
        <b/>
        <i/>
        <sz val="10"/>
        <color theme="0"/>
        <rFont val="Arial"/>
        <family val="2"/>
        <charset val="238"/>
      </rPr>
      <t>Navýšenie Pm</t>
    </r>
    <r>
      <rPr>
        <b/>
        <sz val="10"/>
        <color theme="0"/>
        <rFont val="Arial"/>
        <family val="2"/>
        <charset val="238"/>
      </rPr>
      <t>")</t>
    </r>
  </si>
  <si>
    <r>
      <t>"</t>
    </r>
    <r>
      <rPr>
        <b/>
        <i/>
        <sz val="13"/>
        <color rgb="FF0B5B62"/>
        <rFont val="Arial"/>
        <family val="2"/>
        <charset val="238"/>
      </rPr>
      <t>Navýšenie P</t>
    </r>
    <r>
      <rPr>
        <b/>
        <sz val="13"/>
        <color theme="1"/>
        <rFont val="Arial"/>
        <family val="2"/>
        <charset val="238"/>
      </rPr>
      <t>"</t>
    </r>
  </si>
  <si>
    <t>Navýšená 
JC</t>
  </si>
  <si>
    <r>
      <t>Pôvodná 
JC 
("</t>
    </r>
    <r>
      <rPr>
        <b/>
        <i/>
        <sz val="10"/>
        <color theme="0"/>
        <rFont val="Arial"/>
        <family val="2"/>
        <charset val="238"/>
      </rPr>
      <t>JCm</t>
    </r>
    <r>
      <rPr>
        <b/>
        <sz val="10"/>
        <color theme="0"/>
        <rFont val="Arial"/>
        <family val="2"/>
        <charset val="238"/>
      </rPr>
      <t>")</t>
    </r>
  </si>
  <si>
    <t>Index 
pôvodný 
(t0)</t>
  </si>
  <si>
    <t>Index 
nový 
(t)</t>
  </si>
  <si>
    <t>Výsledný KZ 
pre navýšenie 
JC
("Pm")</t>
  </si>
  <si>
    <t>Vyplní sa automaticky na základe vyplnenia karty "Výpočet"</t>
  </si>
  <si>
    <r>
      <rPr>
        <b/>
        <sz val="10"/>
        <color theme="1"/>
        <rFont val="Arial"/>
        <family val="2"/>
        <charset val="238"/>
      </rPr>
      <t>Priemerné TR pre stanovenie "rizika"</t>
    </r>
    <r>
      <rPr>
        <sz val="10"/>
        <color theme="1"/>
        <rFont val="Arial"/>
        <family val="2"/>
        <charset val="238"/>
      </rPr>
      <t xml:space="preserve"> (5r pred kvartálom podania ponuky), TR vypočítané ako TR medzi kvartálom v roku t a rovnakým kvartálom v roku t-1 (tj medziročná zmena): tj ak ponuka v 1Q2018, tak je vypočítaná priemerná hodnota údajov tempa rastu 4Q2017 vs 4Q2016, 3Q2017 vs 3Q2016, 2Q2017 vs 2Q2016, ..., 4Q2013 vs 4Q2012</t>
    </r>
  </si>
  <si>
    <t>"Riziko"</t>
  </si>
  <si>
    <t>Obdobie 2*</t>
  </si>
  <si>
    <t>Riziko</t>
  </si>
  <si>
    <t>Bez údaju</t>
  </si>
  <si>
    <t>5 rokov "plávajúce" riziko pre každý materiál podľa kvartálu ponuky</t>
  </si>
  <si>
    <r>
      <t xml:space="preserve">Kvartál, do ktorého spadá dátum vystavenia faktúry dodávateľa materiálu zhotoviteľovi, ktorá je časovo najbližšia k dňu ukončenia lehoty predkladania ponúk do súťaže na zhotovenie predmetnej stavby, a ktorá obsahuje jednotkovú cenu za materiál </t>
    </r>
    <r>
      <rPr>
        <i/>
        <sz val="10"/>
        <color theme="1"/>
        <rFont val="Arial"/>
        <family val="2"/>
        <charset val="238"/>
      </rPr>
      <t>(t faktúra)</t>
    </r>
  </si>
  <si>
    <r>
      <t>Kvartál do ktorého spadá dátum ukončenia podávania ponuky</t>
    </r>
    <r>
      <rPr>
        <i/>
        <sz val="10"/>
        <color theme="1"/>
        <rFont val="Arial"/>
        <family val="2"/>
        <charset val="238"/>
      </rPr>
      <t xml:space="preserve"> (t0)</t>
    </r>
  </si>
  <si>
    <r>
      <t xml:space="preserve">Kvartál realizácie za ktorý sa podáva žiadosť o navýšenie </t>
    </r>
    <r>
      <rPr>
        <i/>
        <sz val="10"/>
        <color theme="1"/>
        <rFont val="Arial"/>
        <family val="2"/>
        <charset val="238"/>
      </rPr>
      <t>(t)</t>
    </r>
  </si>
  <si>
    <t>Materiál - podkategória:</t>
  </si>
  <si>
    <t>Celkové navýšenie za vybratú hlavnú kategóriu (t.j. súčet navýšení za podkategórie):</t>
  </si>
  <si>
    <t>...</t>
  </si>
  <si>
    <t>Materiál - hlavná kategória podľa CPA:</t>
  </si>
  <si>
    <r>
      <t xml:space="preserve"> --&gt;Vypočítaná hodnota, v prípade rozdelenia na nižšie podkategórie materiálov, vstupuje do buniek "</t>
    </r>
    <r>
      <rPr>
        <i/>
        <sz val="8"/>
        <color theme="1"/>
        <rFont val="Arial"/>
        <family val="2"/>
        <charset val="238"/>
      </rPr>
      <t>I10</t>
    </r>
    <r>
      <rPr>
        <sz val="8"/>
        <color theme="1"/>
        <rFont val="Arial"/>
        <family val="2"/>
        <charset val="238"/>
      </rPr>
      <t>" až "</t>
    </r>
    <r>
      <rPr>
        <i/>
        <sz val="8"/>
        <color theme="1"/>
        <rFont val="Arial"/>
        <family val="2"/>
        <charset val="238"/>
      </rPr>
      <t>I30</t>
    </r>
    <r>
      <rPr>
        <sz val="8"/>
        <color theme="1"/>
        <rFont val="Arial"/>
        <family val="2"/>
        <charset val="238"/>
      </rPr>
      <t>" na karte "</t>
    </r>
    <r>
      <rPr>
        <i/>
        <sz val="8"/>
        <color theme="1"/>
        <rFont val="Arial"/>
        <family val="2"/>
        <charset val="238"/>
      </rPr>
      <t>Výpočet</t>
    </r>
    <r>
      <rPr>
        <sz val="8"/>
        <color theme="1"/>
        <rFont val="Arial"/>
        <family val="2"/>
        <charset val="238"/>
      </rPr>
      <t>", 
kde nahrádza hodnotu hlavnej kategórie materiálu podľa CPA</t>
    </r>
  </si>
  <si>
    <t>1. - 3.</t>
  </si>
  <si>
    <t>4. - 6.</t>
  </si>
  <si>
    <t>7. - 9.</t>
  </si>
  <si>
    <t>10. - 12.</t>
  </si>
  <si>
    <t>1. kvartál 2023</t>
  </si>
  <si>
    <t>2. kvartál 2023</t>
  </si>
  <si>
    <t>3. kvartál 2023</t>
  </si>
  <si>
    <t>4. kvartál 2023</t>
  </si>
  <si>
    <t>Doplnené 28.4.2023</t>
  </si>
  <si>
    <t>Doplnené 27.1.2023</t>
  </si>
  <si>
    <t>Doplnené 27.10.2022</t>
  </si>
  <si>
    <t>Doplnené 27.7.2023</t>
  </si>
  <si>
    <t>Doplnené 27.10.2023</t>
  </si>
  <si>
    <t>Doplnené 31.1.2024</t>
  </si>
  <si>
    <t>Doplnené 22.5.2024</t>
  </si>
  <si>
    <t>1. kvartál 2024</t>
  </si>
  <si>
    <t>Doplnené 29.7.2024</t>
  </si>
  <si>
    <t>2. kvartál 2024</t>
  </si>
  <si>
    <t>Doplnené 29.10.2024</t>
  </si>
  <si>
    <t>3. kvartál 2024</t>
  </si>
  <si>
    <t>Doplnené 24.2.2025</t>
  </si>
  <si>
    <t>4. kvartál 2024</t>
  </si>
  <si>
    <t>Doplnené 24.02.2025</t>
  </si>
  <si>
    <t>Doplnené 4.6.2025</t>
  </si>
  <si>
    <t>1. kvartál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</si>
</sst>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%"/>
    <numFmt numFmtId="165" formatCode="0.000"/>
    <numFmt numFmtId="166" formatCode="0.000%"/>
    <numFmt numFmtId="167" formatCode="0.00000"/>
    <numFmt numFmtId="168" formatCode="#,##0.000"/>
    <numFmt numFmtId="169" formatCode="#,##0\ &quot;€&quot;"/>
    <numFmt numFmtId="170" formatCode="#,##0.00\ [$EUR]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3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i/>
      <sz val="13"/>
      <color rgb="FF0B5B62"/>
      <name val="Arial"/>
      <family val="2"/>
      <charset val="238"/>
    </font>
    <font>
      <b/>
      <sz val="13"/>
      <color rgb="FFC00000"/>
      <name val="Arial"/>
      <family val="2"/>
      <charset val="238"/>
    </font>
    <font>
      <sz val="10"/>
      <color theme="0"/>
      <name val="Arial"/>
      <family val="2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B5B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BF6F9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2" applyAlignment="1">
      <alignment vertical="center"/>
    </xf>
    <xf numFmtId="0" fontId="3" fillId="0" borderId="1" xfId="2" applyFont="1" applyBorder="1" applyAlignment="1">
      <alignment vertical="center"/>
    </xf>
    <xf numFmtId="0" fontId="2" fillId="0" borderId="0" xfId="2"/>
    <xf numFmtId="0" fontId="4" fillId="0" borderId="1" xfId="2" applyFont="1" applyBorder="1"/>
    <xf numFmtId="0" fontId="3" fillId="0" borderId="0" xfId="2" applyFont="1" applyAlignment="1">
      <alignment horizontal="right" vertical="center"/>
    </xf>
    <xf numFmtId="0" fontId="3" fillId="0" borderId="0" xfId="2" applyFont="1" applyFill="1" applyAlignment="1">
      <alignment horizontal="right" vertical="center"/>
    </xf>
    <xf numFmtId="0" fontId="4" fillId="0" borderId="0" xfId="2" applyFont="1"/>
    <xf numFmtId="0" fontId="6" fillId="0" borderId="0" xfId="2" applyNumberFormat="1" applyFont="1" applyFill="1" applyBorder="1" applyAlignment="1" applyProtection="1">
      <alignment horizontal="right"/>
    </xf>
    <xf numFmtId="0" fontId="6" fillId="0" borderId="1" xfId="2" applyNumberFormat="1" applyFont="1" applyFill="1" applyBorder="1" applyAlignment="1" applyProtection="1">
      <alignment horizontal="right"/>
    </xf>
    <xf numFmtId="2" fontId="5" fillId="0" borderId="0" xfId="2" applyNumberFormat="1" applyFont="1" applyFill="1" applyBorder="1" applyAlignment="1" applyProtection="1"/>
    <xf numFmtId="2" fontId="5" fillId="0" borderId="0" xfId="2" applyNumberFormat="1" applyFont="1" applyFill="1" applyBorder="1" applyAlignment="1" applyProtection="1">
      <alignment horizontal="right"/>
    </xf>
    <xf numFmtId="3" fontId="7" fillId="0" borderId="2" xfId="2" applyNumberFormat="1" applyFont="1" applyBorder="1" applyAlignment="1">
      <alignment vertical="center"/>
    </xf>
    <xf numFmtId="0" fontId="3" fillId="0" borderId="1" xfId="2" applyFont="1" applyBorder="1" applyAlignment="1">
      <alignment horizontal="right" vertical="center" wrapText="1"/>
    </xf>
    <xf numFmtId="0" fontId="3" fillId="0" borderId="0" xfId="2" applyFont="1" applyAlignment="1">
      <alignment vertical="center"/>
    </xf>
    <xf numFmtId="0" fontId="2" fillId="0" borderId="0" xfId="2" applyAlignment="1">
      <alignment wrapText="1"/>
    </xf>
    <xf numFmtId="0" fontId="2" fillId="0" borderId="0" xfId="2" applyAlignment="1">
      <alignment horizontal="center" wrapText="1"/>
    </xf>
    <xf numFmtId="0" fontId="6" fillId="2" borderId="0" xfId="2" applyNumberFormat="1" applyFont="1" applyFill="1" applyBorder="1" applyAlignment="1" applyProtection="1">
      <alignment vertical="top" wrapText="1"/>
    </xf>
    <xf numFmtId="165" fontId="2" fillId="0" borderId="0" xfId="2" applyNumberFormat="1" applyFill="1" applyAlignment="1">
      <alignment vertical="center"/>
    </xf>
    <xf numFmtId="0" fontId="3" fillId="3" borderId="1" xfId="2" applyFont="1" applyFill="1" applyBorder="1" applyAlignment="1">
      <alignment horizontal="right" vertical="center" wrapText="1"/>
    </xf>
    <xf numFmtId="0" fontId="4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164" fontId="9" fillId="0" borderId="0" xfId="3" applyNumberFormat="1" applyFont="1" applyAlignment="1">
      <alignment vertical="center"/>
    </xf>
    <xf numFmtId="0" fontId="4" fillId="0" borderId="0" xfId="2" applyFont="1" applyAlignment="1">
      <alignment horizontal="right" vertical="center"/>
    </xf>
    <xf numFmtId="165" fontId="4" fillId="0" borderId="0" xfId="2" applyNumberFormat="1" applyFont="1" applyAlignment="1">
      <alignment horizontal="right" vertical="center"/>
    </xf>
    <xf numFmtId="164" fontId="4" fillId="0" borderId="0" xfId="1" applyNumberFormat="1" applyFont="1" applyAlignment="1">
      <alignment vertical="center"/>
    </xf>
    <xf numFmtId="0" fontId="4" fillId="0" borderId="1" xfId="2" applyFont="1" applyBorder="1" applyAlignment="1">
      <alignment horizontal="right" vertical="center" wrapText="1"/>
    </xf>
    <xf numFmtId="3" fontId="4" fillId="0" borderId="0" xfId="2" applyNumberFormat="1" applyFont="1" applyAlignment="1">
      <alignment vertical="center"/>
    </xf>
    <xf numFmtId="0" fontId="4" fillId="0" borderId="0" xfId="2" applyFont="1" applyFill="1" applyAlignment="1">
      <alignment vertical="center"/>
    </xf>
    <xf numFmtId="0" fontId="3" fillId="5" borderId="1" xfId="2" applyFont="1" applyFill="1" applyBorder="1" applyAlignment="1">
      <alignment horizontal="right" vertical="center" wrapText="1"/>
    </xf>
    <xf numFmtId="0" fontId="10" fillId="0" borderId="0" xfId="4" applyAlignment="1">
      <alignment horizontal="left"/>
    </xf>
    <xf numFmtId="2" fontId="2" fillId="0" borderId="0" xfId="2" applyNumberFormat="1" applyAlignment="1">
      <alignment vertical="center"/>
    </xf>
    <xf numFmtId="166" fontId="0" fillId="0" borderId="0" xfId="3" applyNumberFormat="1" applyFont="1" applyFill="1" applyAlignment="1">
      <alignment vertical="center"/>
    </xf>
    <xf numFmtId="166" fontId="0" fillId="0" borderId="0" xfId="3" applyNumberFormat="1" applyFont="1" applyAlignment="1">
      <alignment vertical="center"/>
    </xf>
    <xf numFmtId="0" fontId="4" fillId="2" borderId="0" xfId="2" applyFont="1" applyFill="1" applyAlignment="1">
      <alignment horizontal="left" vertical="center"/>
    </xf>
    <xf numFmtId="0" fontId="2" fillId="2" borderId="0" xfId="2" applyFill="1" applyAlignment="1">
      <alignment vertical="center"/>
    </xf>
    <xf numFmtId="2" fontId="2" fillId="2" borderId="0" xfId="2" applyNumberForma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2" applyFont="1" applyAlignment="1">
      <alignment vertical="center"/>
    </xf>
    <xf numFmtId="168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2" applyFont="1" applyAlignment="1">
      <alignment vertical="center" wrapText="1"/>
    </xf>
    <xf numFmtId="0" fontId="11" fillId="0" borderId="1" xfId="2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13" fillId="6" borderId="1" xfId="2" applyFont="1" applyFill="1" applyBorder="1" applyAlignment="1">
      <alignment vertical="center"/>
    </xf>
    <xf numFmtId="0" fontId="13" fillId="6" borderId="1" xfId="2" applyFont="1" applyFill="1" applyBorder="1" applyAlignment="1">
      <alignment horizontal="right" vertical="center" wrapText="1"/>
    </xf>
    <xf numFmtId="0" fontId="15" fillId="6" borderId="1" xfId="2" applyFont="1" applyFill="1" applyBorder="1" applyAlignment="1">
      <alignment horizontal="right" vertical="center" wrapText="1"/>
    </xf>
    <xf numFmtId="168" fontId="11" fillId="7" borderId="0" xfId="0" applyNumberFormat="1" applyFont="1" applyFill="1" applyAlignment="1">
      <alignment vertical="center"/>
    </xf>
    <xf numFmtId="168" fontId="11" fillId="7" borderId="1" xfId="0" applyNumberFormat="1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8" borderId="0" xfId="2" applyFont="1" applyFill="1" applyAlignment="1">
      <alignment vertical="center"/>
    </xf>
    <xf numFmtId="0" fontId="3" fillId="0" borderId="1" xfId="2" applyFont="1" applyFill="1" applyBorder="1" applyAlignment="1">
      <alignment horizontal="right" vertical="center" wrapText="1"/>
    </xf>
    <xf numFmtId="0" fontId="3" fillId="0" borderId="0" xfId="2" applyFont="1" applyAlignment="1">
      <alignment vertical="top"/>
    </xf>
    <xf numFmtId="0" fontId="3" fillId="0" borderId="1" xfId="2" applyFont="1" applyBorder="1" applyAlignment="1">
      <alignment horizontal="right" vertical="top" wrapText="1"/>
    </xf>
    <xf numFmtId="0" fontId="4" fillId="0" borderId="0" xfId="0" applyFont="1"/>
    <xf numFmtId="165" fontId="3" fillId="7" borderId="0" xfId="2" applyNumberFormat="1" applyFont="1" applyFill="1" applyAlignment="1">
      <alignment horizontal="center" vertical="center"/>
    </xf>
    <xf numFmtId="164" fontId="3" fillId="7" borderId="0" xfId="1" applyNumberFormat="1" applyFont="1" applyFill="1" applyAlignment="1">
      <alignment horizontal="center" vertical="center"/>
    </xf>
    <xf numFmtId="0" fontId="3" fillId="6" borderId="1" xfId="2" applyFont="1" applyFill="1" applyBorder="1" applyAlignment="1">
      <alignment vertical="top"/>
    </xf>
    <xf numFmtId="3" fontId="7" fillId="9" borderId="2" xfId="2" applyNumberFormat="1" applyFont="1" applyFill="1" applyBorder="1" applyAlignment="1">
      <alignment horizontal="right" vertical="center"/>
    </xf>
    <xf numFmtId="0" fontId="15" fillId="6" borderId="1" xfId="2" applyFont="1" applyFill="1" applyBorder="1" applyAlignment="1">
      <alignment horizontal="right" vertical="top" wrapText="1"/>
    </xf>
    <xf numFmtId="0" fontId="3" fillId="2" borderId="0" xfId="2" applyFont="1" applyFill="1" applyAlignment="1">
      <alignment horizontal="left" vertical="center"/>
    </xf>
    <xf numFmtId="0" fontId="19" fillId="0" borderId="0" xfId="2" applyFont="1"/>
    <xf numFmtId="165" fontId="2" fillId="0" borderId="0" xfId="2" applyNumberFormat="1" applyFill="1" applyAlignment="1">
      <alignment horizontal="right" vertical="center"/>
    </xf>
    <xf numFmtId="4" fontId="4" fillId="2" borderId="0" xfId="2" applyNumberFormat="1" applyFont="1" applyFill="1" applyAlignment="1">
      <alignment horizontal="right" vertical="center"/>
    </xf>
    <xf numFmtId="4" fontId="4" fillId="4" borderId="0" xfId="2" applyNumberFormat="1" applyFont="1" applyFill="1" applyAlignment="1">
      <alignment horizontal="right" vertical="center"/>
    </xf>
    <xf numFmtId="4" fontId="4" fillId="0" borderId="0" xfId="2" applyNumberFormat="1" applyFont="1" applyAlignment="1">
      <alignment horizontal="right" vertical="center"/>
    </xf>
    <xf numFmtId="3" fontId="4" fillId="2" borderId="0" xfId="2" applyNumberFormat="1" applyFont="1" applyFill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165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horizontal="right" vertical="center"/>
    </xf>
    <xf numFmtId="166" fontId="4" fillId="0" borderId="0" xfId="1" applyNumberFormat="1" applyFont="1" applyFill="1" applyAlignment="1">
      <alignment horizontal="right" vertical="center"/>
    </xf>
    <xf numFmtId="167" fontId="3" fillId="0" borderId="0" xfId="2" applyNumberFormat="1" applyFont="1" applyFill="1" applyAlignment="1">
      <alignment horizontal="right" vertical="center"/>
    </xf>
    <xf numFmtId="168" fontId="4" fillId="0" borderId="0" xfId="2" applyNumberFormat="1" applyFont="1" applyFill="1" applyAlignment="1">
      <alignment horizontal="right" vertical="center"/>
    </xf>
    <xf numFmtId="166" fontId="0" fillId="0" borderId="0" xfId="3" applyNumberFormat="1" applyFont="1" applyAlignment="1">
      <alignment horizontal="right" vertical="center"/>
    </xf>
    <xf numFmtId="167" fontId="4" fillId="0" borderId="0" xfId="2" applyNumberFormat="1" applyFont="1" applyFill="1" applyAlignment="1">
      <alignment horizontal="right" vertical="center"/>
    </xf>
    <xf numFmtId="4" fontId="4" fillId="0" borderId="0" xfId="2" applyNumberFormat="1" applyFont="1" applyFill="1" applyAlignment="1">
      <alignment horizontal="right" vertical="center"/>
    </xf>
    <xf numFmtId="3" fontId="4" fillId="0" borderId="0" xfId="2" applyNumberFormat="1" applyFont="1" applyFill="1" applyAlignment="1">
      <alignment horizontal="right" vertical="center"/>
    </xf>
    <xf numFmtId="0" fontId="4" fillId="0" borderId="1" xfId="2" applyFont="1" applyBorder="1" applyAlignment="1">
      <alignment vertical="center"/>
    </xf>
    <xf numFmtId="4" fontId="4" fillId="2" borderId="1" xfId="2" applyNumberFormat="1" applyFont="1" applyFill="1" applyBorder="1" applyAlignment="1">
      <alignment horizontal="right" vertical="center"/>
    </xf>
    <xf numFmtId="4" fontId="4" fillId="4" borderId="1" xfId="2" applyNumberFormat="1" applyFont="1" applyFill="1" applyBorder="1" applyAlignment="1">
      <alignment horizontal="right" vertical="center"/>
    </xf>
    <xf numFmtId="4" fontId="4" fillId="0" borderId="1" xfId="2" applyNumberFormat="1" applyFont="1" applyBorder="1" applyAlignment="1">
      <alignment horizontal="right" vertical="center"/>
    </xf>
    <xf numFmtId="3" fontId="4" fillId="2" borderId="1" xfId="2" applyNumberFormat="1" applyFont="1" applyFill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/>
    </xf>
    <xf numFmtId="165" fontId="4" fillId="0" borderId="1" xfId="2" applyNumberFormat="1" applyFont="1" applyFill="1" applyBorder="1" applyAlignment="1">
      <alignment horizontal="right" vertical="center"/>
    </xf>
    <xf numFmtId="167" fontId="3" fillId="0" borderId="1" xfId="2" applyNumberFormat="1" applyFont="1" applyFill="1" applyBorder="1" applyAlignment="1">
      <alignment horizontal="right" vertical="center"/>
    </xf>
    <xf numFmtId="168" fontId="4" fillId="0" borderId="1" xfId="2" applyNumberFormat="1" applyFont="1" applyFill="1" applyBorder="1" applyAlignment="1">
      <alignment horizontal="right" vertical="center"/>
    </xf>
    <xf numFmtId="169" fontId="7" fillId="9" borderId="2" xfId="2" applyNumberFormat="1" applyFont="1" applyFill="1" applyBorder="1" applyAlignment="1">
      <alignment horizontal="right" vertical="center"/>
    </xf>
    <xf numFmtId="169" fontId="7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165" fontId="4" fillId="1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6" borderId="0" xfId="0" applyFont="1" applyFill="1" applyAlignment="1">
      <alignment vertical="center"/>
    </xf>
    <xf numFmtId="168" fontId="4" fillId="7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0" fontId="15" fillId="6" borderId="1" xfId="0" applyFont="1" applyFill="1" applyBorder="1" applyAlignment="1">
      <alignment horizontal="right" vertical="center"/>
    </xf>
    <xf numFmtId="0" fontId="15" fillId="6" borderId="1" xfId="0" applyFont="1" applyFill="1" applyBorder="1" applyAlignment="1">
      <alignment horizontal="right" vertical="center" wrapText="1"/>
    </xf>
    <xf numFmtId="0" fontId="4" fillId="10" borderId="0" xfId="0" applyFont="1" applyFill="1" applyAlignment="1">
      <alignment horizontal="right" vertical="center"/>
    </xf>
    <xf numFmtId="0" fontId="3" fillId="10" borderId="0" xfId="0" applyFont="1" applyFill="1" applyAlignment="1">
      <alignment horizontal="right" vertical="center"/>
    </xf>
    <xf numFmtId="0" fontId="4" fillId="10" borderId="0" xfId="0" applyFont="1" applyFill="1" applyAlignment="1">
      <alignment vertical="center"/>
    </xf>
    <xf numFmtId="166" fontId="4" fillId="0" borderId="0" xfId="1" applyNumberFormat="1" applyFont="1" applyAlignment="1">
      <alignment vertical="center"/>
    </xf>
    <xf numFmtId="0" fontId="4" fillId="7" borderId="0" xfId="0" applyFont="1" applyFill="1" applyAlignment="1">
      <alignment vertical="center"/>
    </xf>
    <xf numFmtId="165" fontId="4" fillId="7" borderId="0" xfId="2" applyNumberFormat="1" applyFont="1" applyFill="1" applyAlignment="1">
      <alignment horizontal="left" vertical="center"/>
    </xf>
    <xf numFmtId="0" fontId="4" fillId="7" borderId="0" xfId="2" applyFont="1" applyFill="1" applyAlignment="1">
      <alignment vertical="center" wrapText="1"/>
    </xf>
    <xf numFmtId="170" fontId="12" fillId="10" borderId="0" xfId="0" applyNumberFormat="1" applyFont="1" applyFill="1" applyAlignment="1">
      <alignment horizontal="right" vertical="center"/>
    </xf>
    <xf numFmtId="3" fontId="4" fillId="4" borderId="0" xfId="2" applyNumberFormat="1" applyFont="1" applyFill="1" applyAlignment="1">
      <alignment horizontal="right" vertical="center"/>
    </xf>
    <xf numFmtId="3" fontId="4" fillId="4" borderId="1" xfId="2" applyNumberFormat="1" applyFont="1" applyFill="1" applyBorder="1" applyAlignment="1">
      <alignment horizontal="right" vertical="center"/>
    </xf>
    <xf numFmtId="170" fontId="12" fillId="10" borderId="0" xfId="0" applyNumberFormat="1" applyFont="1" applyFill="1" applyAlignment="1">
      <alignment vertical="center"/>
    </xf>
    <xf numFmtId="0" fontId="2" fillId="11" borderId="0" xfId="2" applyFill="1" applyAlignment="1">
      <alignment vertical="center"/>
    </xf>
    <xf numFmtId="0" fontId="2" fillId="11" borderId="0" xfId="2" applyFill="1"/>
    <xf numFmtId="2" fontId="5" fillId="0" borderId="1" xfId="2" applyNumberFormat="1" applyFont="1" applyFill="1" applyBorder="1" applyAlignment="1" applyProtection="1"/>
    <xf numFmtId="2" fontId="5" fillId="0" borderId="1" xfId="2" applyNumberFormat="1" applyFont="1" applyFill="1" applyBorder="1" applyAlignment="1" applyProtection="1">
      <alignment horizontal="right"/>
    </xf>
    <xf numFmtId="165" fontId="2" fillId="0" borderId="1" xfId="2" applyNumberFormat="1" applyFill="1" applyBorder="1" applyAlignment="1">
      <alignment horizontal="right" vertical="center"/>
    </xf>
    <xf numFmtId="167" fontId="8" fillId="0" borderId="0" xfId="2" applyNumberFormat="1" applyFont="1" applyAlignment="1">
      <alignment horizontal="right" vertical="center"/>
    </xf>
    <xf numFmtId="167" fontId="8" fillId="0" borderId="0" xfId="2" applyNumberFormat="1" applyFont="1" applyAlignment="1">
      <alignment vertical="center"/>
    </xf>
    <xf numFmtId="167" fontId="4" fillId="0" borderId="0" xfId="2" applyNumberFormat="1" applyFont="1" applyAlignment="1">
      <alignment vertical="center"/>
    </xf>
    <xf numFmtId="167" fontId="4" fillId="0" borderId="1" xfId="2" applyNumberFormat="1" applyFont="1" applyBorder="1" applyAlignment="1">
      <alignment horizontal="right" vertical="center" wrapText="1"/>
    </xf>
    <xf numFmtId="167" fontId="4" fillId="0" borderId="0" xfId="1" applyNumberFormat="1" applyFont="1" applyFill="1" applyAlignment="1">
      <alignment horizontal="right" vertical="center"/>
    </xf>
    <xf numFmtId="167" fontId="4" fillId="0" borderId="1" xfId="1" applyNumberFormat="1" applyFont="1" applyFill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11" fillId="0" borderId="0" xfId="0" applyNumberFormat="1" applyFont="1" applyAlignment="1">
      <alignment horizontal="right" vertical="center"/>
    </xf>
    <xf numFmtId="168" fontId="11" fillId="0" borderId="1" xfId="0" applyNumberFormat="1" applyFont="1" applyBorder="1" applyAlignment="1">
      <alignment horizontal="right" vertical="center"/>
    </xf>
    <xf numFmtId="0" fontId="2" fillId="0" borderId="1" xfId="2" applyBorder="1"/>
    <xf numFmtId="166" fontId="4" fillId="0" borderId="0" xfId="1" applyNumberFormat="1" applyFont="1" applyFill="1" applyBorder="1" applyAlignment="1">
      <alignment horizontal="right" vertical="center"/>
    </xf>
    <xf numFmtId="0" fontId="2" fillId="0" borderId="0" xfId="2" applyAlignment="1">
      <alignment horizontal="center" vertical="center" textRotation="90" wrapText="1"/>
    </xf>
    <xf numFmtId="0" fontId="2" fillId="0" borderId="0" xfId="2" applyAlignment="1">
      <alignment horizontal="center" vertical="center" textRotation="90" wrapText="1"/>
    </xf>
    <xf numFmtId="0" fontId="3" fillId="7" borderId="0" xfId="2" applyFont="1" applyFill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20" fillId="10" borderId="0" xfId="0" applyFont="1" applyFill="1" applyAlignment="1">
      <alignment horizontal="left" vertical="center" wrapText="1"/>
    </xf>
    <xf numFmtId="0" fontId="2" fillId="11" borderId="3" xfId="2" applyFill="1" applyBorder="1" applyAlignment="1">
      <alignment horizontal="left" vertical="center" wrapText="1"/>
    </xf>
    <xf numFmtId="0" fontId="2" fillId="11" borderId="0" xfId="2" applyFill="1" applyBorder="1" applyAlignment="1">
      <alignment horizontal="left" vertical="center" wrapText="1"/>
    </xf>
    <xf numFmtId="0" fontId="2" fillId="11" borderId="1" xfId="2" applyFill="1" applyBorder="1" applyAlignment="1">
      <alignment horizontal="left" vertical="center" wrapText="1"/>
    </xf>
    <xf numFmtId="0" fontId="2" fillId="0" borderId="0" xfId="2" applyAlignment="1">
      <alignment horizontal="center" vertical="center" textRotation="90"/>
    </xf>
    <xf numFmtId="0" fontId="2" fillId="0" borderId="0" xfId="2" applyAlignment="1">
      <alignment horizontal="center" vertical="center" textRotation="90" wrapText="1"/>
    </xf>
  </cellXfs>
  <cellStyles count="5">
    <cellStyle name="Hypertextové prepojenie" xfId="4" builtinId="8"/>
    <cellStyle name="Normálna" xfId="0" builtinId="0"/>
    <cellStyle name="Normálna 2" xfId="2"/>
    <cellStyle name="Percentá" xfId="1" builtinId="5"/>
    <cellStyle name="Percentá 2" xf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#,##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7" formatCode="0.00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0.0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0B5B62"/>
        </patternFill>
      </fill>
      <alignment horizontal="right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14ACB8"/>
      <color rgb="FF0B5B62"/>
      <color rgb="FFCBF6F9"/>
      <color rgb="FFB7F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4137660</xdr:colOff>
          <xdr:row>0</xdr:row>
          <xdr:rowOff>152400</xdr:rowOff>
        </xdr:from>
        <xdr:to>
          <xdr:col>3</xdr:col>
          <xdr:colOff>609600</xdr:colOff>
          <xdr:row>1</xdr:row>
          <xdr:rowOff>335280</xdr:rowOff>
        </xdr:to>
        <xdr:sp macro="" textlink="">
          <xdr:nvSpPr>
            <xdr:cNvPr id="2049" name="Combo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4137660</xdr:colOff>
          <xdr:row>3</xdr:row>
          <xdr:rowOff>22860</xdr:rowOff>
        </xdr:from>
        <xdr:to>
          <xdr:col>3</xdr:col>
          <xdr:colOff>480060</xdr:colOff>
          <xdr:row>4</xdr:row>
          <xdr:rowOff>15240</xdr:rowOff>
        </xdr:to>
        <xdr:sp macro="" textlink="">
          <xdr:nvSpPr>
            <xdr:cNvPr id="2050" name="Combo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4137660</xdr:colOff>
          <xdr:row>4</xdr:row>
          <xdr:rowOff>152400</xdr:rowOff>
        </xdr:from>
        <xdr:to>
          <xdr:col>3</xdr:col>
          <xdr:colOff>480060</xdr:colOff>
          <xdr:row>5</xdr:row>
          <xdr:rowOff>327660</xdr:rowOff>
        </xdr:to>
        <xdr:sp macro="" textlink="">
          <xdr:nvSpPr>
            <xdr:cNvPr id="2051" name="ComboBox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</xdr:row>
          <xdr:rowOff>7620</xdr:rowOff>
        </xdr:from>
        <xdr:to>
          <xdr:col>2</xdr:col>
          <xdr:colOff>1249680</xdr:colOff>
          <xdr:row>3</xdr:row>
          <xdr:rowOff>350520</xdr:rowOff>
        </xdr:to>
        <xdr:sp macro="" textlink="">
          <xdr:nvSpPr>
            <xdr:cNvPr id="5121" name="ComboBox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</xdr:row>
          <xdr:rowOff>7620</xdr:rowOff>
        </xdr:from>
        <xdr:to>
          <xdr:col>2</xdr:col>
          <xdr:colOff>1249680</xdr:colOff>
          <xdr:row>6</xdr:row>
          <xdr:rowOff>0</xdr:rowOff>
        </xdr:to>
        <xdr:sp macro="" textlink="">
          <xdr:nvSpPr>
            <xdr:cNvPr id="5122" name="ComboBox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30480</xdr:rowOff>
        </xdr:from>
        <xdr:to>
          <xdr:col>2</xdr:col>
          <xdr:colOff>1226820</xdr:colOff>
          <xdr:row>1</xdr:row>
          <xdr:rowOff>373380</xdr:rowOff>
        </xdr:to>
        <xdr:sp macro="" textlink="">
          <xdr:nvSpPr>
            <xdr:cNvPr id="6145" name="ComboBox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30480</xdr:rowOff>
        </xdr:from>
        <xdr:to>
          <xdr:col>2</xdr:col>
          <xdr:colOff>1226820</xdr:colOff>
          <xdr:row>3</xdr:row>
          <xdr:rowOff>373380</xdr:rowOff>
        </xdr:to>
        <xdr:sp macro="" textlink="">
          <xdr:nvSpPr>
            <xdr:cNvPr id="6146" name="ComboBox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9</xdr:row>
          <xdr:rowOff>22860</xdr:rowOff>
        </xdr:from>
        <xdr:to>
          <xdr:col>2</xdr:col>
          <xdr:colOff>4625340</xdr:colOff>
          <xdr:row>9</xdr:row>
          <xdr:rowOff>320040</xdr:rowOff>
        </xdr:to>
        <xdr:sp macro="" textlink="">
          <xdr:nvSpPr>
            <xdr:cNvPr id="6147" name="ComboBox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60960</xdr:rowOff>
        </xdr:from>
        <xdr:to>
          <xdr:col>2</xdr:col>
          <xdr:colOff>1226820</xdr:colOff>
          <xdr:row>5</xdr:row>
          <xdr:rowOff>403860</xdr:rowOff>
        </xdr:to>
        <xdr:sp macro="" textlink="">
          <xdr:nvSpPr>
            <xdr:cNvPr id="6148" name="ComboBox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uľka1" displayName="Tabuľka1" ref="B10:M32" totalsRowShown="0" headerRowDxfId="15" dataDxfId="14" headerRowCellStyle="Normálna 2" dataCellStyle="Normálna 2">
  <autoFilter ref="B10:M32"/>
  <tableColumns count="12">
    <tableColumn id="1" name="Materiál:" dataDxfId="13" dataCellStyle="Normálna 2">
      <calculatedColumnFormula>Výpočet!B10</calculatedColumnFormula>
    </tableColumn>
    <tableColumn id="2" name="Pôvodná _x000a_JC _x000a_(&quot;JCm&quot;)" dataDxfId="12" dataCellStyle="Normálna 2">
      <calculatedColumnFormula>Výpočet!C10</calculatedColumnFormula>
    </tableColumn>
    <tableColumn id="3" name="Navýšená _x000a_JC" dataDxfId="11" dataCellStyle="Normálna 2">
      <calculatedColumnFormula>Výpočet!D10</calculatedColumnFormula>
    </tableColumn>
    <tableColumn id="4" name="Hodnota navýšenia pôvodnej JC" dataDxfId="10" dataCellStyle="Normálna 2">
      <calculatedColumnFormula>Výpočet!E10</calculatedColumnFormula>
    </tableColumn>
    <tableColumn id="6" name="Množstvo" dataDxfId="9" dataCellStyle="Normálna 2">
      <calculatedColumnFormula>Výpočet!G10</calculatedColumnFormula>
    </tableColumn>
    <tableColumn id="8" name="Hodnota navýšenia (&quot;Navýšenie Pm&quot;)" dataDxfId="8" dataCellStyle="Normálna 2">
      <calculatedColumnFormula>Výpočet!I10</calculatedColumnFormula>
    </tableColumn>
    <tableColumn id="10" name="Pôvodná JC * Množstvo" dataDxfId="7" dataCellStyle="Normálna 2">
      <calculatedColumnFormula>Výpočet!K10</calculatedColumnFormula>
    </tableColumn>
    <tableColumn id="11" name="Navýšená JC * Množstvo" dataDxfId="6" dataCellStyle="Normálna 2">
      <calculatedColumnFormula>Výpočet!L10</calculatedColumnFormula>
    </tableColumn>
    <tableColumn id="13" name="Index _x000a_pôvodný _x000a_(t0)" dataDxfId="5" dataCellStyle="Normálna 2">
      <calculatedColumnFormula>Výpočet!N10</calculatedColumnFormula>
    </tableColumn>
    <tableColumn id="14" name="Index _x000a_nový _x000a_(t)" dataDxfId="4" dataCellStyle="Normálna 2">
      <calculatedColumnFormula>Výpočet!O10</calculatedColumnFormula>
    </tableColumn>
    <tableColumn id="15" name="Riziko" dataDxfId="3" dataCellStyle="Normálna 2">
      <calculatedColumnFormula>Výpočet!T10</calculatedColumnFormula>
    </tableColumn>
    <tableColumn id="16" name="Výsledný KZ _x000a_pre navýšenie _x000a_JC_x000a_(&quot;Pm&quot;)" dataDxfId="2" dataCellStyle="Normálna 2">
      <calculatedColumnFormula>Výpočet!Y10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5" Type="http://schemas.openxmlformats.org/officeDocument/2006/relationships/image" Target="../media/image6.emf"/><Relationship Id="rId10" Type="http://schemas.openxmlformats.org/officeDocument/2006/relationships/control" Target="../activeX/activeX9.xml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atacube.statistics.sk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rgb="FF0B5B62"/>
    <pageSetUpPr fitToPage="1"/>
  </sheetPr>
  <dimension ref="B1:Z36"/>
  <sheetViews>
    <sheetView tabSelected="1" workbookViewId="0">
      <selection activeCell="D12" sqref="D12"/>
    </sheetView>
  </sheetViews>
  <sheetFormatPr defaultColWidth="9.109375" defaultRowHeight="13.2" x14ac:dyDescent="0.3"/>
  <cols>
    <col min="1" max="1" width="3" style="20" customWidth="1"/>
    <col min="2" max="2" width="62.109375" style="20" customWidth="1"/>
    <col min="3" max="3" width="9.109375" style="20"/>
    <col min="4" max="4" width="9.6640625" style="20" customWidth="1"/>
    <col min="5" max="5" width="10" style="20" customWidth="1"/>
    <col min="6" max="6" width="2.109375" style="20" customWidth="1"/>
    <col min="7" max="7" width="9.109375" style="20"/>
    <col min="8" max="8" width="2.109375" style="20" customWidth="1"/>
    <col min="9" max="9" width="19.109375" style="20" bestFit="1" customWidth="1"/>
    <col min="10" max="10" width="2.109375" style="20" customWidth="1"/>
    <col min="11" max="12" width="15.44140625" style="20" customWidth="1"/>
    <col min="13" max="13" width="2.109375" style="20" customWidth="1"/>
    <col min="14" max="15" width="10.109375" style="20" customWidth="1"/>
    <col min="16" max="16" width="2.109375" style="20" customWidth="1"/>
    <col min="17" max="17" width="11.33203125" style="126" customWidth="1"/>
    <col min="18" max="18" width="2.109375" style="20" customWidth="1"/>
    <col min="19" max="20" width="11.33203125" style="20" customWidth="1"/>
    <col min="21" max="21" width="2.109375" style="20" customWidth="1"/>
    <col min="22" max="22" width="12.6640625" style="20" customWidth="1"/>
    <col min="23" max="23" width="2.109375" style="20" customWidth="1"/>
    <col min="24" max="24" width="10.109375" style="20" customWidth="1"/>
    <col min="25" max="25" width="10" style="20" customWidth="1"/>
    <col min="26" max="16384" width="9.109375" style="20"/>
  </cols>
  <sheetData>
    <row r="1" spans="2:26" x14ac:dyDescent="0.3">
      <c r="Q1" s="124"/>
      <c r="S1" s="21" t="s">
        <v>0</v>
      </c>
    </row>
    <row r="2" spans="2:26" ht="27.75" customHeight="1" x14ac:dyDescent="0.3">
      <c r="B2" s="20" t="s">
        <v>156</v>
      </c>
      <c r="C2" s="23" t="s">
        <v>178</v>
      </c>
      <c r="Q2" s="125"/>
      <c r="S2" s="22" t="e">
        <f>VLOOKUP($C$2,Data_kvartálne!$E$3:$F$58,2,FALSE)</f>
        <v>#N/A</v>
      </c>
    </row>
    <row r="3" spans="2:26" ht="13.8" x14ac:dyDescent="0.3">
      <c r="C3" s="23"/>
      <c r="Q3" s="125"/>
      <c r="S3" s="22"/>
      <c r="Z3" s="24"/>
    </row>
    <row r="4" spans="2:26" ht="27.75" customHeight="1" x14ac:dyDescent="0.3">
      <c r="B4" s="20" t="s">
        <v>157</v>
      </c>
      <c r="C4" s="23" t="s">
        <v>184</v>
      </c>
      <c r="Q4" s="125"/>
      <c r="S4" s="22" t="e">
        <f>VLOOKUP($C$4,Data_kvartálne!$E$3:$F$58,2,FALSE)</f>
        <v>#N/A</v>
      </c>
    </row>
    <row r="5" spans="2:26" x14ac:dyDescent="0.3">
      <c r="C5" s="25"/>
      <c r="Q5" s="125"/>
      <c r="S5" s="22"/>
    </row>
    <row r="6" spans="2:26" ht="27.75" customHeight="1" x14ac:dyDescent="0.3">
      <c r="B6" s="20" t="s">
        <v>3</v>
      </c>
      <c r="C6" s="25" t="s">
        <v>4</v>
      </c>
    </row>
    <row r="7" spans="2:26" ht="27.75" customHeight="1" x14ac:dyDescent="0.3">
      <c r="B7" s="20" t="s">
        <v>5</v>
      </c>
      <c r="C7" s="26">
        <v>1</v>
      </c>
      <c r="D7" s="27">
        <f>C7-1</f>
        <v>0</v>
      </c>
    </row>
    <row r="9" spans="2:26" ht="66" x14ac:dyDescent="0.3">
      <c r="B9" s="2" t="s">
        <v>6</v>
      </c>
      <c r="C9" s="19" t="s">
        <v>7</v>
      </c>
      <c r="D9" s="31" t="s">
        <v>8</v>
      </c>
      <c r="E9" s="13" t="s">
        <v>9</v>
      </c>
      <c r="F9" s="14"/>
      <c r="G9" s="19" t="s">
        <v>10</v>
      </c>
      <c r="H9" s="14"/>
      <c r="I9" s="31" t="s">
        <v>11</v>
      </c>
      <c r="J9" s="14"/>
      <c r="K9" s="13" t="s">
        <v>12</v>
      </c>
      <c r="L9" s="13" t="s">
        <v>13</v>
      </c>
      <c r="M9" s="14"/>
      <c r="N9" s="13" t="s">
        <v>130</v>
      </c>
      <c r="O9" s="13" t="s">
        <v>131</v>
      </c>
      <c r="Q9" s="127" t="s">
        <v>132</v>
      </c>
      <c r="S9" s="28" t="s">
        <v>114</v>
      </c>
      <c r="T9" s="28" t="s">
        <v>152</v>
      </c>
      <c r="V9" s="28" t="s">
        <v>14</v>
      </c>
      <c r="X9" s="28" t="s">
        <v>15</v>
      </c>
      <c r="Y9" s="55" t="s">
        <v>115</v>
      </c>
    </row>
    <row r="10" spans="2:26" x14ac:dyDescent="0.3">
      <c r="B10" s="20" t="s">
        <v>16</v>
      </c>
      <c r="C10" s="67">
        <v>100</v>
      </c>
      <c r="D10" s="68">
        <f t="shared" ref="D10:D31" si="0">C10*Y10</f>
        <v>100</v>
      </c>
      <c r="E10" s="69">
        <f t="shared" ref="E10:E31" si="1">(C10*Y10)-C10</f>
        <v>0</v>
      </c>
      <c r="F10" s="25"/>
      <c r="G10" s="70">
        <v>500</v>
      </c>
      <c r="H10" s="25"/>
      <c r="I10" s="116">
        <f>E10*G10</f>
        <v>0</v>
      </c>
      <c r="J10" s="25"/>
      <c r="K10" s="71">
        <f>C10*G10</f>
        <v>50000</v>
      </c>
      <c r="L10" s="71">
        <f>D10*G10</f>
        <v>50000</v>
      </c>
      <c r="M10" s="25"/>
      <c r="N10" s="72">
        <f>VLOOKUP($C$2,Data_kvartálne!$E$3:$AB$68,MATCH(B10,Data_kvartálne!$G$2:$AB$2,0)+2,FALSE)</f>
        <v>184.36666666666667</v>
      </c>
      <c r="O10" s="72">
        <f>VLOOKUP($C$4,Data_kvartálne!$E$3:$AB$68,MATCH(B10,Data_kvartálne!$G$2:$AB$2,0)+2,FALSE)</f>
        <v>190.86666666666667</v>
      </c>
      <c r="P10" s="73"/>
      <c r="Q10" s="128">
        <f>IF(N10="Bez údaju","Bez údaju",IF(O10="Bez údaju","Bez údaju",IF((O10/N10)&lt;1,1,O10/N10)))</f>
        <v>1.0352558307720123</v>
      </c>
      <c r="R10" s="73"/>
      <c r="S10" s="134">
        <f>VLOOKUP($C$2,Data_kvartálne!$E$134:$AB$183,MATCH(B10,Data_kvartálne!$G$2:$AB$2,0)+2,FALSE)</f>
        <v>7.2835983540577742E-2</v>
      </c>
      <c r="T10" s="75">
        <f>IF(S10&lt;=0,0,S10)</f>
        <v>7.2835983540577742E-2</v>
      </c>
      <c r="U10" s="73"/>
      <c r="V10" s="72">
        <f>IF(Q10="Bez údaju",1,IF(T10="Bez údaju",1,IF((Q10-T10)&lt;1,1,Q10-T10)))</f>
        <v>1</v>
      </c>
      <c r="W10" s="73"/>
      <c r="X10" s="72">
        <f>IF($C$6="Nie",0,$C$7-1)</f>
        <v>0</v>
      </c>
      <c r="Y10" s="76">
        <f>IF((V10-X10)&lt;1,1,V10-X10)</f>
        <v>1</v>
      </c>
    </row>
    <row r="11" spans="2:26" x14ac:dyDescent="0.3">
      <c r="B11" s="20" t="s">
        <v>17</v>
      </c>
      <c r="C11" s="67"/>
      <c r="D11" s="68">
        <f t="shared" si="0"/>
        <v>0</v>
      </c>
      <c r="E11" s="69">
        <f t="shared" si="1"/>
        <v>0</v>
      </c>
      <c r="F11" s="25"/>
      <c r="G11" s="70"/>
      <c r="H11" s="25"/>
      <c r="I11" s="116">
        <f t="shared" ref="I11:I31" si="2">E11*G11</f>
        <v>0</v>
      </c>
      <c r="J11" s="25"/>
      <c r="K11" s="71">
        <f t="shared" ref="K11:K31" si="3">C11*G11</f>
        <v>0</v>
      </c>
      <c r="L11" s="71">
        <f t="shared" ref="L11:L31" si="4">D11*G11</f>
        <v>0</v>
      </c>
      <c r="M11" s="25"/>
      <c r="N11" s="72">
        <f>VLOOKUP($C$2,Data_kvartálne!$E$3:$AB$68,MATCH(B11,Data_kvartálne!$G$2:$AB$2,0)+2,FALSE)</f>
        <v>148.13333333333333</v>
      </c>
      <c r="O11" s="72">
        <f>VLOOKUP($C$4,Data_kvartálne!$E$3:$AB$68,MATCH(B11,Data_kvartálne!$G$2:$AB$2,0)+2,FALSE)</f>
        <v>152.36666666666667</v>
      </c>
      <c r="P11" s="73"/>
      <c r="Q11" s="128">
        <f t="shared" ref="Q11:Q31" si="5">IF(N11="Bez údaju","Bez údaju",IF(O11="Bez údaju","Bez údaju",IF((O11/N11)&lt;1,1,O11/N11)))</f>
        <v>1.0285778577857787</v>
      </c>
      <c r="R11" s="73"/>
      <c r="S11" s="134">
        <f>VLOOKUP($C$2,Data_kvartálne!$E$134:$AB$183,MATCH(B11,Data_kvartálne!$G$2:$AB$2,0)+2,FALSE)</f>
        <v>7.443407771052557E-2</v>
      </c>
      <c r="T11" s="75">
        <f t="shared" ref="T11:T31" si="6">IF(S11&lt;=0,0,S11)</f>
        <v>7.443407771052557E-2</v>
      </c>
      <c r="U11" s="73"/>
      <c r="V11" s="72">
        <f t="shared" ref="V11:V31" si="7">IF(Q11="Bez údaju",1,IF(T11="Bez údaju",1,IF((Q11-T11)&lt;1,1,Q11-T11)))</f>
        <v>1</v>
      </c>
      <c r="W11" s="73"/>
      <c r="X11" s="72">
        <f t="shared" ref="X11:X31" si="8">IF($C$6="Nie",0,$C$7-1)</f>
        <v>0</v>
      </c>
      <c r="Y11" s="76">
        <f t="shared" ref="Y11:Y31" si="9">IF((V11-X11)&lt;1,1,V11-X11)</f>
        <v>1</v>
      </c>
    </row>
    <row r="12" spans="2:26" x14ac:dyDescent="0.3">
      <c r="B12" s="20" t="s">
        <v>18</v>
      </c>
      <c r="C12" s="67"/>
      <c r="D12" s="68">
        <f t="shared" si="0"/>
        <v>0</v>
      </c>
      <c r="E12" s="69">
        <f t="shared" si="1"/>
        <v>0</v>
      </c>
      <c r="F12" s="25"/>
      <c r="G12" s="70"/>
      <c r="H12" s="25"/>
      <c r="I12" s="116">
        <f t="shared" si="2"/>
        <v>0</v>
      </c>
      <c r="J12" s="25"/>
      <c r="K12" s="71">
        <f t="shared" si="3"/>
        <v>0</v>
      </c>
      <c r="L12" s="71">
        <f t="shared" si="4"/>
        <v>0</v>
      </c>
      <c r="M12" s="25"/>
      <c r="N12" s="72">
        <f>VLOOKUP($C$2,Data_kvartálne!$E$3:$AB$68,MATCH(B12,Data_kvartálne!$G$2:$AB$2,0)+2,FALSE)</f>
        <v>161.53333333333333</v>
      </c>
      <c r="O12" s="72">
        <f>VLOOKUP($C$4,Data_kvartálne!$E$3:$AB$68,MATCH(B12,Data_kvartálne!$G$2:$AB$2,0)+2,FALSE)</f>
        <v>144.46666666666667</v>
      </c>
      <c r="P12" s="73"/>
      <c r="Q12" s="128">
        <f t="shared" si="5"/>
        <v>1</v>
      </c>
      <c r="R12" s="73"/>
      <c r="S12" s="134">
        <f>VLOOKUP($C$2,Data_kvartálne!$E$134:$AB$183,MATCH(B12,Data_kvartálne!$G$2:$AB$2,0)+2,FALSE)</f>
        <v>0.11743911491272126</v>
      </c>
      <c r="T12" s="75">
        <f t="shared" si="6"/>
        <v>0.11743911491272126</v>
      </c>
      <c r="U12" s="73"/>
      <c r="V12" s="72">
        <f t="shared" si="7"/>
        <v>1</v>
      </c>
      <c r="W12" s="73"/>
      <c r="X12" s="72">
        <f t="shared" si="8"/>
        <v>0</v>
      </c>
      <c r="Y12" s="76">
        <f t="shared" si="9"/>
        <v>1</v>
      </c>
    </row>
    <row r="13" spans="2:26" x14ac:dyDescent="0.3">
      <c r="B13" s="20" t="s">
        <v>19</v>
      </c>
      <c r="C13" s="67"/>
      <c r="D13" s="68">
        <f t="shared" si="0"/>
        <v>0</v>
      </c>
      <c r="E13" s="69">
        <f t="shared" si="1"/>
        <v>0</v>
      </c>
      <c r="F13" s="25"/>
      <c r="G13" s="70"/>
      <c r="H13" s="25"/>
      <c r="I13" s="116">
        <f t="shared" si="2"/>
        <v>0</v>
      </c>
      <c r="J13" s="25"/>
      <c r="K13" s="71">
        <f t="shared" si="3"/>
        <v>0</v>
      </c>
      <c r="L13" s="71">
        <f t="shared" si="4"/>
        <v>0</v>
      </c>
      <c r="M13" s="25"/>
      <c r="N13" s="72">
        <f>VLOOKUP($C$2,Data_kvartálne!$E$3:$AB$68,MATCH(B13,Data_kvartálne!$G$2:$AB$2,0)+2,FALSE)</f>
        <v>116.73333333333333</v>
      </c>
      <c r="O13" s="72">
        <f>VLOOKUP($C$4,Data_kvartálne!$E$3:$AB$68,MATCH(B13,Data_kvartálne!$G$2:$AB$2,0)+2,FALSE)</f>
        <v>103.39999999999999</v>
      </c>
      <c r="P13" s="73"/>
      <c r="Q13" s="128">
        <f t="shared" si="5"/>
        <v>1</v>
      </c>
      <c r="R13" s="73"/>
      <c r="S13" s="134">
        <f>VLOOKUP($C$2,Data_kvartálne!$E$134:$AB$183,MATCH(B13,Data_kvartálne!$G$2:$AB$2,0)+2,FALSE)</f>
        <v>3.9416199511315288E-2</v>
      </c>
      <c r="T13" s="75">
        <f t="shared" si="6"/>
        <v>3.9416199511315288E-2</v>
      </c>
      <c r="U13" s="73"/>
      <c r="V13" s="72">
        <f t="shared" si="7"/>
        <v>1</v>
      </c>
      <c r="W13" s="73"/>
      <c r="X13" s="72">
        <f t="shared" si="8"/>
        <v>0</v>
      </c>
      <c r="Y13" s="76">
        <f t="shared" si="9"/>
        <v>1</v>
      </c>
    </row>
    <row r="14" spans="2:26" x14ac:dyDescent="0.3">
      <c r="B14" s="20" t="s">
        <v>20</v>
      </c>
      <c r="C14" s="67"/>
      <c r="D14" s="68">
        <f t="shared" si="0"/>
        <v>0</v>
      </c>
      <c r="E14" s="69">
        <f t="shared" si="1"/>
        <v>0</v>
      </c>
      <c r="F14" s="25"/>
      <c r="G14" s="70"/>
      <c r="H14" s="25"/>
      <c r="I14" s="116">
        <f t="shared" si="2"/>
        <v>0</v>
      </c>
      <c r="J14" s="25"/>
      <c r="K14" s="71">
        <f t="shared" si="3"/>
        <v>0</v>
      </c>
      <c r="L14" s="71">
        <f t="shared" si="4"/>
        <v>0</v>
      </c>
      <c r="M14" s="25"/>
      <c r="N14" s="72">
        <f>VLOOKUP($C$2,Data_kvartálne!$E$3:$AB$68,MATCH(B14,Data_kvartálne!$G$2:$AB$2,0)+2,FALSE)</f>
        <v>102.7</v>
      </c>
      <c r="O14" s="72">
        <f>VLOOKUP($C$4,Data_kvartálne!$E$3:$AB$68,MATCH(B14,Data_kvartálne!$G$2:$AB$2,0)+2,FALSE)</f>
        <v>98.5</v>
      </c>
      <c r="P14" s="73"/>
      <c r="Q14" s="128">
        <f t="shared" si="5"/>
        <v>1</v>
      </c>
      <c r="R14" s="73"/>
      <c r="S14" s="134">
        <f>VLOOKUP($C$2,Data_kvartálne!$E$134:$AB$183,MATCH(B14,Data_kvartálne!$G$2:$AB$2,0)+2,FALSE)</f>
        <v>0.1004420944671449</v>
      </c>
      <c r="T14" s="75">
        <f t="shared" si="6"/>
        <v>0.1004420944671449</v>
      </c>
      <c r="U14" s="73"/>
      <c r="V14" s="72">
        <f t="shared" si="7"/>
        <v>1</v>
      </c>
      <c r="W14" s="73"/>
      <c r="X14" s="72">
        <f t="shared" si="8"/>
        <v>0</v>
      </c>
      <c r="Y14" s="76">
        <f t="shared" si="9"/>
        <v>1</v>
      </c>
    </row>
    <row r="15" spans="2:26" x14ac:dyDescent="0.3">
      <c r="B15" s="20" t="s">
        <v>21</v>
      </c>
      <c r="C15" s="67"/>
      <c r="D15" s="68">
        <f t="shared" si="0"/>
        <v>0</v>
      </c>
      <c r="E15" s="69">
        <f t="shared" si="1"/>
        <v>0</v>
      </c>
      <c r="F15" s="25"/>
      <c r="G15" s="70"/>
      <c r="H15" s="25"/>
      <c r="I15" s="116">
        <f t="shared" si="2"/>
        <v>0</v>
      </c>
      <c r="J15" s="25"/>
      <c r="K15" s="71">
        <f t="shared" si="3"/>
        <v>0</v>
      </c>
      <c r="L15" s="71">
        <f t="shared" si="4"/>
        <v>0</v>
      </c>
      <c r="M15" s="25"/>
      <c r="N15" s="72">
        <f>VLOOKUP($C$2,Data_kvartálne!$E$3:$AB$68,MATCH(B15,Data_kvartálne!$G$2:$AB$2,0)+2,FALSE)</f>
        <v>154.9</v>
      </c>
      <c r="O15" s="72">
        <f>VLOOKUP($C$4,Data_kvartálne!$E$3:$AB$68,MATCH(B15,Data_kvartálne!$G$2:$AB$2,0)+2,FALSE)</f>
        <v>134.9</v>
      </c>
      <c r="P15" s="73"/>
      <c r="Q15" s="128">
        <f t="shared" si="5"/>
        <v>1</v>
      </c>
      <c r="R15" s="73"/>
      <c r="S15" s="134">
        <f>VLOOKUP($C$2,Data_kvartálne!$E$134:$AB$183,MATCH(B15,Data_kvartálne!$G$2:$AB$2,0)+2,FALSE)</f>
        <v>0.17303683998901642</v>
      </c>
      <c r="T15" s="75">
        <f t="shared" si="6"/>
        <v>0.17303683998901642</v>
      </c>
      <c r="U15" s="73"/>
      <c r="V15" s="72">
        <f t="shared" si="7"/>
        <v>1</v>
      </c>
      <c r="W15" s="73"/>
      <c r="X15" s="72">
        <f t="shared" si="8"/>
        <v>0</v>
      </c>
      <c r="Y15" s="76">
        <f t="shared" si="9"/>
        <v>1</v>
      </c>
    </row>
    <row r="16" spans="2:26" x14ac:dyDescent="0.3">
      <c r="B16" s="20" t="s">
        <v>116</v>
      </c>
      <c r="C16" s="67"/>
      <c r="D16" s="68">
        <f t="shared" si="0"/>
        <v>0</v>
      </c>
      <c r="E16" s="69">
        <f t="shared" si="1"/>
        <v>0</v>
      </c>
      <c r="F16" s="25"/>
      <c r="G16" s="70"/>
      <c r="H16" s="25"/>
      <c r="I16" s="116">
        <f t="shared" si="2"/>
        <v>0</v>
      </c>
      <c r="J16" s="25"/>
      <c r="K16" s="71">
        <f t="shared" ref="K16" si="10">C16*G16</f>
        <v>0</v>
      </c>
      <c r="L16" s="71">
        <f t="shared" ref="L16" si="11">D16*G16</f>
        <v>0</v>
      </c>
      <c r="M16" s="25"/>
      <c r="N16" s="72">
        <f>VLOOKUP($C$2,Data_kvartálne!$E$3:$AB$68,MATCH(B16,Data_kvartálne!$G$2:$AB$2,0)+2,FALSE)</f>
        <v>139.10000000000002</v>
      </c>
      <c r="O16" s="72">
        <f>VLOOKUP($C$4,Data_kvartálne!$E$3:$AB$68,MATCH(B16,Data_kvartálne!$G$2:$AB$2,0)+2,FALSE)</f>
        <v>139.5</v>
      </c>
      <c r="P16" s="73"/>
      <c r="Q16" s="128">
        <f t="shared" si="5"/>
        <v>1.0028756290438532</v>
      </c>
      <c r="R16" s="73"/>
      <c r="S16" s="134">
        <f>VLOOKUP($C$2,Data_kvartálne!$E$134:$AB$183,MATCH(B16,Data_kvartálne!$G$2:$AB$2,0)+2,FALSE)</f>
        <v>0.11910376846229835</v>
      </c>
      <c r="T16" s="75">
        <f t="shared" si="6"/>
        <v>0.11910376846229835</v>
      </c>
      <c r="U16" s="73"/>
      <c r="V16" s="72">
        <f t="shared" si="7"/>
        <v>1</v>
      </c>
      <c r="W16" s="73"/>
      <c r="X16" s="72">
        <f t="shared" si="8"/>
        <v>0</v>
      </c>
      <c r="Y16" s="76">
        <f t="shared" si="9"/>
        <v>1</v>
      </c>
    </row>
    <row r="17" spans="2:25" x14ac:dyDescent="0.3">
      <c r="B17" s="20" t="s">
        <v>22</v>
      </c>
      <c r="C17" s="67"/>
      <c r="D17" s="68">
        <f t="shared" si="0"/>
        <v>0</v>
      </c>
      <c r="E17" s="69">
        <f t="shared" si="1"/>
        <v>0</v>
      </c>
      <c r="F17" s="25"/>
      <c r="G17" s="70"/>
      <c r="H17" s="25"/>
      <c r="I17" s="116">
        <f t="shared" si="2"/>
        <v>0</v>
      </c>
      <c r="J17" s="25"/>
      <c r="K17" s="71">
        <f t="shared" si="3"/>
        <v>0</v>
      </c>
      <c r="L17" s="71">
        <f t="shared" si="4"/>
        <v>0</v>
      </c>
      <c r="M17" s="25"/>
      <c r="N17" s="72">
        <f>VLOOKUP($C$2,Data_kvartálne!$E$3:$AB$68,MATCH(B17,Data_kvartálne!$G$2:$AB$2,0)+2,FALSE)</f>
        <v>305.56666666666666</v>
      </c>
      <c r="O17" s="72">
        <f>VLOOKUP($C$4,Data_kvartálne!$E$3:$AB$68,MATCH(B17,Data_kvartálne!$G$2:$AB$2,0)+2,FALSE)</f>
        <v>302.76666666666665</v>
      </c>
      <c r="P17" s="73"/>
      <c r="Q17" s="128">
        <f t="shared" si="5"/>
        <v>1</v>
      </c>
      <c r="R17" s="73"/>
      <c r="S17" s="134">
        <f>VLOOKUP($C$2,Data_kvartálne!$E$134:$AB$183,MATCH(B17,Data_kvartálne!$G$2:$AB$2,0)+2,FALSE)</f>
        <v>0.21836133536595739</v>
      </c>
      <c r="T17" s="75">
        <f t="shared" si="6"/>
        <v>0.21836133536595739</v>
      </c>
      <c r="U17" s="73"/>
      <c r="V17" s="72">
        <f t="shared" si="7"/>
        <v>1</v>
      </c>
      <c r="W17" s="73"/>
      <c r="X17" s="72">
        <f t="shared" si="8"/>
        <v>0</v>
      </c>
      <c r="Y17" s="76">
        <f t="shared" si="9"/>
        <v>1</v>
      </c>
    </row>
    <row r="18" spans="2:25" x14ac:dyDescent="0.3">
      <c r="B18" s="20" t="s">
        <v>23</v>
      </c>
      <c r="C18" s="67"/>
      <c r="D18" s="68">
        <f t="shared" si="0"/>
        <v>0</v>
      </c>
      <c r="E18" s="69">
        <f t="shared" si="1"/>
        <v>0</v>
      </c>
      <c r="F18" s="25"/>
      <c r="G18" s="70"/>
      <c r="H18" s="25"/>
      <c r="I18" s="116">
        <f t="shared" si="2"/>
        <v>0</v>
      </c>
      <c r="J18" s="25"/>
      <c r="K18" s="71">
        <f t="shared" si="3"/>
        <v>0</v>
      </c>
      <c r="L18" s="71">
        <f t="shared" si="4"/>
        <v>0</v>
      </c>
      <c r="M18" s="25"/>
      <c r="N18" s="72" t="str">
        <f>VLOOKUP($C$2,Data_kvartálne!$E$3:$AB$68,MATCH(B18,Data_kvartálne!$G$2:$AB$2,0)+2,FALSE)</f>
        <v>Bez údaju</v>
      </c>
      <c r="O18" s="72" t="str">
        <f>VLOOKUP($C$4,Data_kvartálne!$E$3:$AB$68,MATCH(B18,Data_kvartálne!$G$2:$AB$2,0)+2,FALSE)</f>
        <v>Bez údaju</v>
      </c>
      <c r="P18" s="73"/>
      <c r="Q18" s="128" t="str">
        <f t="shared" si="5"/>
        <v>Bez údaju</v>
      </c>
      <c r="R18" s="73"/>
      <c r="S18" s="134">
        <f>VLOOKUP($C$2,Data_kvartálne!$E$134:$AB$183,MATCH(B18,Data_kvartálne!$G$2:$AB$2,0)+2,FALSE)</f>
        <v>0.15907448757959988</v>
      </c>
      <c r="T18" s="75">
        <f t="shared" si="6"/>
        <v>0.15907448757959988</v>
      </c>
      <c r="U18" s="73"/>
      <c r="V18" s="72">
        <f t="shared" si="7"/>
        <v>1</v>
      </c>
      <c r="W18" s="73"/>
      <c r="X18" s="72">
        <f t="shared" si="8"/>
        <v>0</v>
      </c>
      <c r="Y18" s="76">
        <f>IF((V18-X18)&lt;1,1,V18-X18)</f>
        <v>1</v>
      </c>
    </row>
    <row r="19" spans="2:25" x14ac:dyDescent="0.3">
      <c r="B19" s="20" t="s">
        <v>24</v>
      </c>
      <c r="C19" s="67"/>
      <c r="D19" s="68">
        <f t="shared" si="0"/>
        <v>0</v>
      </c>
      <c r="E19" s="69">
        <f t="shared" si="1"/>
        <v>0</v>
      </c>
      <c r="F19" s="25"/>
      <c r="G19" s="70"/>
      <c r="H19" s="25"/>
      <c r="I19" s="116">
        <f t="shared" si="2"/>
        <v>0</v>
      </c>
      <c r="J19" s="25"/>
      <c r="K19" s="71">
        <f t="shared" si="3"/>
        <v>0</v>
      </c>
      <c r="L19" s="71">
        <f t="shared" si="4"/>
        <v>0</v>
      </c>
      <c r="M19" s="25"/>
      <c r="N19" s="72">
        <f>VLOOKUP($C$2,Data_kvartálne!$E$3:$AB$68,MATCH(B19,Data_kvartálne!$G$2:$AB$2,0)+2,FALSE)</f>
        <v>139.46666666666667</v>
      </c>
      <c r="O19" s="72">
        <f>VLOOKUP($C$4,Data_kvartálne!$E$3:$AB$68,MATCH(B19,Data_kvartálne!$G$2:$AB$2,0)+2,FALSE)</f>
        <v>141.19999999999999</v>
      </c>
      <c r="P19" s="73"/>
      <c r="Q19" s="128">
        <f t="shared" si="5"/>
        <v>1.0124282982791586</v>
      </c>
      <c r="R19" s="73"/>
      <c r="S19" s="134">
        <f>VLOOKUP($C$2,Data_kvartálne!$E$134:$AB$183,MATCH(B19,Data_kvartálne!$G$2:$AB$2,0)+2,FALSE)</f>
        <v>5.2783594763134871E-2</v>
      </c>
      <c r="T19" s="75">
        <f t="shared" si="6"/>
        <v>5.2783594763134871E-2</v>
      </c>
      <c r="U19" s="73"/>
      <c r="V19" s="72">
        <f t="shared" si="7"/>
        <v>1</v>
      </c>
      <c r="W19" s="73"/>
      <c r="X19" s="72">
        <f t="shared" si="8"/>
        <v>0</v>
      </c>
      <c r="Y19" s="76">
        <f t="shared" si="9"/>
        <v>1</v>
      </c>
    </row>
    <row r="20" spans="2:25" x14ac:dyDescent="0.3">
      <c r="B20" s="20" t="s">
        <v>25</v>
      </c>
      <c r="C20" s="67"/>
      <c r="D20" s="68">
        <f t="shared" si="0"/>
        <v>0</v>
      </c>
      <c r="E20" s="69">
        <f t="shared" si="1"/>
        <v>0</v>
      </c>
      <c r="F20" s="25"/>
      <c r="G20" s="70"/>
      <c r="H20" s="25"/>
      <c r="I20" s="116">
        <f t="shared" si="2"/>
        <v>0</v>
      </c>
      <c r="J20" s="25"/>
      <c r="K20" s="71">
        <f t="shared" si="3"/>
        <v>0</v>
      </c>
      <c r="L20" s="71">
        <f t="shared" si="4"/>
        <v>0</v>
      </c>
      <c r="M20" s="25"/>
      <c r="N20" s="72">
        <f>VLOOKUP($C$2,Data_kvartálne!$E$3:$AB$68,MATCH(B20,Data_kvartálne!$G$2:$AB$2,0)+2,FALSE)</f>
        <v>176.13333333333333</v>
      </c>
      <c r="O20" s="72">
        <f>VLOOKUP($C$4,Data_kvartálne!$E$3:$AB$68,MATCH(B20,Data_kvartálne!$G$2:$AB$2,0)+2,FALSE)</f>
        <v>184.56666666666669</v>
      </c>
      <c r="P20" s="73"/>
      <c r="Q20" s="128">
        <f t="shared" si="5"/>
        <v>1.0478803936411811</v>
      </c>
      <c r="R20" s="73"/>
      <c r="S20" s="134">
        <f>VLOOKUP($C$2,Data_kvartálne!$E$134:$AB$183,MATCH(B20,Data_kvartálne!$G$2:$AB$2,0)+2,FALSE)</f>
        <v>8.6867705869064393E-2</v>
      </c>
      <c r="T20" s="75">
        <f t="shared" si="6"/>
        <v>8.6867705869064393E-2</v>
      </c>
      <c r="U20" s="73"/>
      <c r="V20" s="72">
        <f t="shared" si="7"/>
        <v>1</v>
      </c>
      <c r="W20" s="73"/>
      <c r="X20" s="72">
        <f t="shared" si="8"/>
        <v>0</v>
      </c>
      <c r="Y20" s="76">
        <f t="shared" si="9"/>
        <v>1</v>
      </c>
    </row>
    <row r="21" spans="2:25" x14ac:dyDescent="0.3">
      <c r="B21" s="20" t="s">
        <v>117</v>
      </c>
      <c r="C21" s="67"/>
      <c r="D21" s="68">
        <f t="shared" si="0"/>
        <v>0</v>
      </c>
      <c r="E21" s="69">
        <f t="shared" si="1"/>
        <v>0</v>
      </c>
      <c r="F21" s="25"/>
      <c r="G21" s="70"/>
      <c r="H21" s="25"/>
      <c r="I21" s="116">
        <f t="shared" si="2"/>
        <v>0</v>
      </c>
      <c r="J21" s="25"/>
      <c r="K21" s="71">
        <f t="shared" ref="K21" si="12">C21*G21</f>
        <v>0</v>
      </c>
      <c r="L21" s="71">
        <f t="shared" ref="L21" si="13">D21*G21</f>
        <v>0</v>
      </c>
      <c r="M21" s="25"/>
      <c r="N21" s="72">
        <f>VLOOKUP($C$2,Data_kvartálne!$E$3:$AB$68,MATCH(B21,Data_kvartálne!$G$2:$AB$2,0)+2,FALSE)</f>
        <v>250.1</v>
      </c>
      <c r="O21" s="72">
        <f>VLOOKUP($C$4,Data_kvartálne!$E$3:$AB$68,MATCH(B21,Data_kvartálne!$G$2:$AB$2,0)+2,FALSE)</f>
        <v>238.23333333333335</v>
      </c>
      <c r="P21" s="73"/>
      <c r="Q21" s="128">
        <f t="shared" si="5"/>
        <v>1</v>
      </c>
      <c r="R21" s="73"/>
      <c r="S21" s="134">
        <f>VLOOKUP($C$2,Data_kvartálne!$E$134:$AB$183,MATCH(B21,Data_kvartálne!$G$2:$AB$2,0)+2,FALSE)</f>
        <v>0.23314573377231365</v>
      </c>
      <c r="T21" s="75">
        <f t="shared" si="6"/>
        <v>0.23314573377231365</v>
      </c>
      <c r="U21" s="73"/>
      <c r="V21" s="72">
        <f t="shared" si="7"/>
        <v>1</v>
      </c>
      <c r="W21" s="73"/>
      <c r="X21" s="72">
        <f t="shared" si="8"/>
        <v>0</v>
      </c>
      <c r="Y21" s="76">
        <f t="shared" si="9"/>
        <v>1</v>
      </c>
    </row>
    <row r="22" spans="2:25" x14ac:dyDescent="0.3">
      <c r="B22" s="20" t="s">
        <v>26</v>
      </c>
      <c r="C22" s="67"/>
      <c r="D22" s="68">
        <f t="shared" si="0"/>
        <v>0</v>
      </c>
      <c r="E22" s="69">
        <f t="shared" si="1"/>
        <v>0</v>
      </c>
      <c r="F22" s="25"/>
      <c r="G22" s="70"/>
      <c r="H22" s="25"/>
      <c r="I22" s="116">
        <f t="shared" si="2"/>
        <v>0</v>
      </c>
      <c r="J22" s="25"/>
      <c r="K22" s="71">
        <f t="shared" si="3"/>
        <v>0</v>
      </c>
      <c r="L22" s="71">
        <f t="shared" si="4"/>
        <v>0</v>
      </c>
      <c r="M22" s="25"/>
      <c r="N22" s="72">
        <f>VLOOKUP($C$2,Data_kvartálne!$E$3:$AB$68,MATCH(B22,Data_kvartálne!$G$2:$AB$2,0)+2,FALSE)</f>
        <v>132.1</v>
      </c>
      <c r="O22" s="72">
        <f>VLOOKUP($C$4,Data_kvartálne!$E$3:$AB$68,MATCH(B22,Data_kvartálne!$G$2:$AB$2,0)+2,FALSE)</f>
        <v>130.53333333333333</v>
      </c>
      <c r="P22" s="73"/>
      <c r="Q22" s="128">
        <f t="shared" si="5"/>
        <v>1</v>
      </c>
      <c r="R22" s="73"/>
      <c r="S22" s="134">
        <f>VLOOKUP($C$2,Data_kvartálne!$E$134:$AB$183,MATCH(B22,Data_kvartálne!$G$2:$AB$2,0)+2,FALSE)</f>
        <v>5.983650869334977E-2</v>
      </c>
      <c r="T22" s="75">
        <f t="shared" si="6"/>
        <v>5.983650869334977E-2</v>
      </c>
      <c r="U22" s="73"/>
      <c r="V22" s="72">
        <f t="shared" si="7"/>
        <v>1</v>
      </c>
      <c r="W22" s="73"/>
      <c r="X22" s="72">
        <f t="shared" si="8"/>
        <v>0</v>
      </c>
      <c r="Y22" s="76">
        <f>IF((V22-X22)&lt;1,1,V22-X22)</f>
        <v>1</v>
      </c>
    </row>
    <row r="23" spans="2:25" x14ac:dyDescent="0.3">
      <c r="B23" s="20" t="s">
        <v>27</v>
      </c>
      <c r="C23" s="67"/>
      <c r="D23" s="68">
        <f t="shared" si="0"/>
        <v>0</v>
      </c>
      <c r="E23" s="69">
        <f t="shared" si="1"/>
        <v>0</v>
      </c>
      <c r="F23" s="25"/>
      <c r="G23" s="70"/>
      <c r="H23" s="25"/>
      <c r="I23" s="116">
        <f t="shared" si="2"/>
        <v>0</v>
      </c>
      <c r="J23" s="25"/>
      <c r="K23" s="71">
        <f t="shared" si="3"/>
        <v>0</v>
      </c>
      <c r="L23" s="71">
        <f t="shared" si="4"/>
        <v>0</v>
      </c>
      <c r="M23" s="25"/>
      <c r="N23" s="72">
        <f>VLOOKUP($C$2,Data_kvartálne!$E$3:$AB$68,MATCH(B23,Data_kvartálne!$G$2:$AB$2,0)+2,FALSE)</f>
        <v>120.10000000000001</v>
      </c>
      <c r="O23" s="72">
        <f>VLOOKUP($C$4,Data_kvartálne!$E$3:$AB$68,MATCH(B23,Data_kvartálne!$G$2:$AB$2,0)+2,FALSE)</f>
        <v>106.8</v>
      </c>
      <c r="P23" s="73"/>
      <c r="Q23" s="128">
        <f t="shared" si="5"/>
        <v>1</v>
      </c>
      <c r="R23" s="73"/>
      <c r="S23" s="134">
        <f>VLOOKUP($C$2,Data_kvartálne!$E$134:$AB$183,MATCH(B23,Data_kvartálne!$G$2:$AB$2,0)+2,FALSE)</f>
        <v>0.1281442620047171</v>
      </c>
      <c r="T23" s="75">
        <f t="shared" si="6"/>
        <v>0.1281442620047171</v>
      </c>
      <c r="U23" s="73"/>
      <c r="V23" s="72">
        <f t="shared" si="7"/>
        <v>1</v>
      </c>
      <c r="W23" s="73"/>
      <c r="X23" s="72">
        <f t="shared" si="8"/>
        <v>0</v>
      </c>
      <c r="Y23" s="76">
        <f t="shared" si="9"/>
        <v>1</v>
      </c>
    </row>
    <row r="24" spans="2:25" x14ac:dyDescent="0.3">
      <c r="B24" s="20" t="s">
        <v>28</v>
      </c>
      <c r="C24" s="67"/>
      <c r="D24" s="68">
        <f t="shared" si="0"/>
        <v>0</v>
      </c>
      <c r="E24" s="69">
        <f t="shared" si="1"/>
        <v>0</v>
      </c>
      <c r="F24" s="25"/>
      <c r="G24" s="70"/>
      <c r="H24" s="25"/>
      <c r="I24" s="116">
        <f t="shared" si="2"/>
        <v>0</v>
      </c>
      <c r="J24" s="25"/>
      <c r="K24" s="71">
        <f t="shared" si="3"/>
        <v>0</v>
      </c>
      <c r="L24" s="71">
        <f t="shared" si="4"/>
        <v>0</v>
      </c>
      <c r="M24" s="25"/>
      <c r="N24" s="72">
        <f>VLOOKUP($C$2,Data_kvartálne!$E$3:$AB$68,MATCH(B24,Data_kvartálne!$G$2:$AB$2,0)+2,FALSE)</f>
        <v>151.16666666666666</v>
      </c>
      <c r="O24" s="72">
        <f>VLOOKUP($C$4,Data_kvartálne!$E$3:$AB$68,MATCH(B24,Data_kvartálne!$G$2:$AB$2,0)+2,FALSE)</f>
        <v>152.13333333333333</v>
      </c>
      <c r="P24" s="73"/>
      <c r="Q24" s="128">
        <f t="shared" si="5"/>
        <v>1.0063947078280044</v>
      </c>
      <c r="R24" s="73"/>
      <c r="S24" s="134">
        <f>VLOOKUP($C$2,Data_kvartálne!$E$134:$AB$183,MATCH(B24,Data_kvartálne!$G$2:$AB$2,0)+2,FALSE)</f>
        <v>0.10013564106626469</v>
      </c>
      <c r="T24" s="75">
        <f t="shared" si="6"/>
        <v>0.10013564106626469</v>
      </c>
      <c r="U24" s="73"/>
      <c r="V24" s="72">
        <f t="shared" si="7"/>
        <v>1</v>
      </c>
      <c r="W24" s="73"/>
      <c r="X24" s="72">
        <f t="shared" si="8"/>
        <v>0</v>
      </c>
      <c r="Y24" s="76">
        <f t="shared" si="9"/>
        <v>1</v>
      </c>
    </row>
    <row r="25" spans="2:25" x14ac:dyDescent="0.3">
      <c r="B25" s="20" t="s">
        <v>29</v>
      </c>
      <c r="C25" s="67"/>
      <c r="D25" s="68">
        <f t="shared" si="0"/>
        <v>0</v>
      </c>
      <c r="E25" s="69">
        <f t="shared" si="1"/>
        <v>0</v>
      </c>
      <c r="F25" s="25"/>
      <c r="G25" s="70"/>
      <c r="H25" s="25"/>
      <c r="I25" s="116">
        <f t="shared" si="2"/>
        <v>0</v>
      </c>
      <c r="J25" s="25"/>
      <c r="K25" s="71">
        <f t="shared" si="3"/>
        <v>0</v>
      </c>
      <c r="L25" s="71">
        <f t="shared" si="4"/>
        <v>0</v>
      </c>
      <c r="M25" s="25"/>
      <c r="N25" s="72">
        <f>VLOOKUP($C$2,Data_kvartálne!$E$3:$AB$68,MATCH(B25,Data_kvartálne!$G$2:$AB$2,0)+2,FALSE)</f>
        <v>193.86666666666665</v>
      </c>
      <c r="O25" s="72">
        <f>VLOOKUP($C$4,Data_kvartálne!$E$3:$AB$68,MATCH(B25,Data_kvartálne!$G$2:$AB$2,0)+2,FALSE)</f>
        <v>191.46666666666667</v>
      </c>
      <c r="P25" s="73"/>
      <c r="Q25" s="128">
        <f t="shared" si="5"/>
        <v>1</v>
      </c>
      <c r="R25" s="73"/>
      <c r="S25" s="134">
        <f>VLOOKUP($C$2,Data_kvartálne!$E$134:$AB$183,MATCH(B25,Data_kvartálne!$G$2:$AB$2,0)+2,FALSE)</f>
        <v>0.10861485412976023</v>
      </c>
      <c r="T25" s="75">
        <f t="shared" si="6"/>
        <v>0.10861485412976023</v>
      </c>
      <c r="U25" s="73"/>
      <c r="V25" s="72">
        <f t="shared" si="7"/>
        <v>1</v>
      </c>
      <c r="W25" s="73"/>
      <c r="X25" s="72">
        <f t="shared" si="8"/>
        <v>0</v>
      </c>
      <c r="Y25" s="76">
        <f t="shared" si="9"/>
        <v>1</v>
      </c>
    </row>
    <row r="26" spans="2:25" x14ac:dyDescent="0.3">
      <c r="B26" s="20" t="s">
        <v>30</v>
      </c>
      <c r="C26" s="67"/>
      <c r="D26" s="68">
        <f t="shared" si="0"/>
        <v>0</v>
      </c>
      <c r="E26" s="69">
        <f t="shared" si="1"/>
        <v>0</v>
      </c>
      <c r="F26" s="25"/>
      <c r="G26" s="70"/>
      <c r="H26" s="25"/>
      <c r="I26" s="116">
        <f t="shared" si="2"/>
        <v>0</v>
      </c>
      <c r="J26" s="25"/>
      <c r="K26" s="71">
        <f t="shared" si="3"/>
        <v>0</v>
      </c>
      <c r="L26" s="71">
        <f t="shared" si="4"/>
        <v>0</v>
      </c>
      <c r="M26" s="25"/>
      <c r="N26" s="72">
        <f>VLOOKUP($C$2,Data_kvartálne!$E$3:$AB$68,MATCH(B26,Data_kvartálne!$G$2:$AB$2,0)+2,FALSE)</f>
        <v>153.26666666666665</v>
      </c>
      <c r="O26" s="72">
        <f>VLOOKUP($C$4,Data_kvartálne!$E$3:$AB$68,MATCH(B26,Data_kvartálne!$G$2:$AB$2,0)+2,FALSE)</f>
        <v>164.03333333333333</v>
      </c>
      <c r="P26" s="73"/>
      <c r="Q26" s="128">
        <f t="shared" si="5"/>
        <v>1.0702479338842976</v>
      </c>
      <c r="R26" s="73"/>
      <c r="S26" s="134">
        <f>VLOOKUP($C$2,Data_kvartálne!$E$134:$AB$183,MATCH(B26,Data_kvartálne!$G$2:$AB$2,0)+2,FALSE)</f>
        <v>0.10036749786790448</v>
      </c>
      <c r="T26" s="75">
        <f t="shared" si="6"/>
        <v>0.10036749786790448</v>
      </c>
      <c r="U26" s="73"/>
      <c r="V26" s="72">
        <f t="shared" si="7"/>
        <v>1</v>
      </c>
      <c r="W26" s="73"/>
      <c r="X26" s="72">
        <f t="shared" si="8"/>
        <v>0</v>
      </c>
      <c r="Y26" s="76">
        <f t="shared" si="9"/>
        <v>1</v>
      </c>
    </row>
    <row r="27" spans="2:25" x14ac:dyDescent="0.3">
      <c r="B27" s="20" t="s">
        <v>31</v>
      </c>
      <c r="C27" s="67"/>
      <c r="D27" s="68">
        <f t="shared" si="0"/>
        <v>0</v>
      </c>
      <c r="E27" s="69">
        <f t="shared" si="1"/>
        <v>0</v>
      </c>
      <c r="F27" s="25"/>
      <c r="G27" s="70"/>
      <c r="H27" s="25"/>
      <c r="I27" s="116">
        <f t="shared" si="2"/>
        <v>0</v>
      </c>
      <c r="J27" s="25"/>
      <c r="K27" s="71">
        <f t="shared" si="3"/>
        <v>0</v>
      </c>
      <c r="L27" s="71">
        <f t="shared" si="4"/>
        <v>0</v>
      </c>
      <c r="M27" s="25"/>
      <c r="N27" s="72">
        <f>VLOOKUP($C$2,Data_kvartálne!$E$3:$AB$68,MATCH(B27,Data_kvartálne!$G$2:$AB$2,0)+2,FALSE)</f>
        <v>135.06666666666669</v>
      </c>
      <c r="O27" s="72">
        <f>VLOOKUP($C$4,Data_kvartálne!$E$3:$AB$68,MATCH(B27,Data_kvartálne!$G$2:$AB$2,0)+2,FALSE)</f>
        <v>150.16666666666666</v>
      </c>
      <c r="P27" s="73"/>
      <c r="Q27" s="128">
        <f t="shared" si="5"/>
        <v>1.1117966436327738</v>
      </c>
      <c r="R27" s="73"/>
      <c r="S27" s="134">
        <f>VLOOKUP($C$2,Data_kvartálne!$E$134:$AB$183,MATCH(B27,Data_kvartálne!$G$2:$AB$2,0)+2,FALSE)</f>
        <v>0.11821714014487039</v>
      </c>
      <c r="T27" s="75">
        <f t="shared" si="6"/>
        <v>0.11821714014487039</v>
      </c>
      <c r="U27" s="73"/>
      <c r="V27" s="72">
        <f t="shared" si="7"/>
        <v>1</v>
      </c>
      <c r="W27" s="73"/>
      <c r="X27" s="72">
        <f t="shared" si="8"/>
        <v>0</v>
      </c>
      <c r="Y27" s="76">
        <f t="shared" si="9"/>
        <v>1</v>
      </c>
    </row>
    <row r="28" spans="2:25" x14ac:dyDescent="0.3">
      <c r="B28" s="20" t="s">
        <v>32</v>
      </c>
      <c r="C28" s="67"/>
      <c r="D28" s="68">
        <f t="shared" si="0"/>
        <v>0</v>
      </c>
      <c r="E28" s="69">
        <f t="shared" si="1"/>
        <v>0</v>
      </c>
      <c r="F28" s="25"/>
      <c r="G28" s="70"/>
      <c r="H28" s="25"/>
      <c r="I28" s="116">
        <f t="shared" si="2"/>
        <v>0</v>
      </c>
      <c r="J28" s="25"/>
      <c r="K28" s="71">
        <f t="shared" si="3"/>
        <v>0</v>
      </c>
      <c r="L28" s="71">
        <f t="shared" si="4"/>
        <v>0</v>
      </c>
      <c r="M28" s="25"/>
      <c r="N28" s="72">
        <f>VLOOKUP($C$2,Data_kvartálne!$E$3:$AB$68,MATCH(B28,Data_kvartálne!$G$2:$AB$2,0)+2,FALSE)</f>
        <v>138.96666666666667</v>
      </c>
      <c r="O28" s="72">
        <f>VLOOKUP($C$4,Data_kvartálne!$E$3:$AB$68,MATCH(B28,Data_kvartálne!$G$2:$AB$2,0)+2,FALSE)</f>
        <v>138.73333333333332</v>
      </c>
      <c r="P28" s="73"/>
      <c r="Q28" s="128">
        <f t="shared" si="5"/>
        <v>1</v>
      </c>
      <c r="R28" s="73"/>
      <c r="S28" s="134">
        <f>VLOOKUP($C$2,Data_kvartálne!$E$134:$AB$183,MATCH(B28,Data_kvartálne!$G$2:$AB$2,0)+2,FALSE)</f>
        <v>3.2545388008987611E-2</v>
      </c>
      <c r="T28" s="75">
        <f t="shared" si="6"/>
        <v>3.2545388008987611E-2</v>
      </c>
      <c r="U28" s="73"/>
      <c r="V28" s="72">
        <f t="shared" si="7"/>
        <v>1</v>
      </c>
      <c r="W28" s="73"/>
      <c r="X28" s="72">
        <f t="shared" si="8"/>
        <v>0</v>
      </c>
      <c r="Y28" s="76">
        <f t="shared" si="9"/>
        <v>1</v>
      </c>
    </row>
    <row r="29" spans="2:25" x14ac:dyDescent="0.3">
      <c r="B29" s="20" t="s">
        <v>33</v>
      </c>
      <c r="C29" s="67"/>
      <c r="D29" s="68">
        <f t="shared" si="0"/>
        <v>0</v>
      </c>
      <c r="E29" s="69">
        <f t="shared" si="1"/>
        <v>0</v>
      </c>
      <c r="F29" s="25"/>
      <c r="G29" s="70"/>
      <c r="H29" s="25"/>
      <c r="I29" s="116">
        <f t="shared" si="2"/>
        <v>0</v>
      </c>
      <c r="J29" s="25"/>
      <c r="K29" s="71">
        <f t="shared" si="3"/>
        <v>0</v>
      </c>
      <c r="L29" s="71">
        <f t="shared" si="4"/>
        <v>0</v>
      </c>
      <c r="M29" s="25"/>
      <c r="N29" s="72">
        <f>VLOOKUP($C$2,Data_kvartálne!$E$3:$AB$68,MATCH(B29,Data_kvartálne!$G$2:$AB$2,0)+2,FALSE)</f>
        <v>121.16666666666667</v>
      </c>
      <c r="O29" s="72">
        <f>VLOOKUP($C$4,Data_kvartálne!$E$3:$AB$68,MATCH(B29,Data_kvartálne!$G$2:$AB$2,0)+2,FALSE)</f>
        <v>129.9</v>
      </c>
      <c r="P29" s="73"/>
      <c r="Q29" s="128">
        <f t="shared" si="5"/>
        <v>1.0720770288858321</v>
      </c>
      <c r="R29" s="73"/>
      <c r="S29" s="134">
        <f>VLOOKUP($C$2,Data_kvartálne!$E$134:$AB$183,MATCH(B29,Data_kvartálne!$G$2:$AB$2,0)+2,FALSE)</f>
        <v>1.2754098059885711E-2</v>
      </c>
      <c r="T29" s="75">
        <f t="shared" si="6"/>
        <v>1.2754098059885711E-2</v>
      </c>
      <c r="U29" s="73"/>
      <c r="V29" s="72">
        <f t="shared" si="7"/>
        <v>1.0593229308259464</v>
      </c>
      <c r="W29" s="73"/>
      <c r="X29" s="72">
        <f t="shared" si="8"/>
        <v>0</v>
      </c>
      <c r="Y29" s="76">
        <f t="shared" si="9"/>
        <v>1.0593229308259464</v>
      </c>
    </row>
    <row r="30" spans="2:25" x14ac:dyDescent="0.3">
      <c r="B30" s="20" t="s">
        <v>118</v>
      </c>
      <c r="C30" s="67"/>
      <c r="D30" s="68">
        <f t="shared" si="0"/>
        <v>0</v>
      </c>
      <c r="E30" s="69">
        <f t="shared" si="1"/>
        <v>0</v>
      </c>
      <c r="F30" s="25"/>
      <c r="G30" s="70"/>
      <c r="H30" s="25"/>
      <c r="I30" s="116">
        <f t="shared" si="2"/>
        <v>0</v>
      </c>
      <c r="J30" s="25"/>
      <c r="K30" s="71">
        <f t="shared" ref="K30" si="14">C30*G30</f>
        <v>0</v>
      </c>
      <c r="L30" s="71">
        <f t="shared" ref="L30" si="15">D30*G30</f>
        <v>0</v>
      </c>
      <c r="M30" s="25"/>
      <c r="N30" s="72">
        <f>VLOOKUP($C$2,Data_kvartálne!$E$3:$AB$68,MATCH(B30,Data_kvartálne!$G$2:$AB$2,0)+2,FALSE)</f>
        <v>156.43333333333334</v>
      </c>
      <c r="O30" s="72">
        <f>VLOOKUP($C$4,Data_kvartálne!$E$3:$AB$68,MATCH(B30,Data_kvartálne!$G$2:$AB$2,0)+2,FALSE)</f>
        <v>110.8</v>
      </c>
      <c r="P30" s="73"/>
      <c r="Q30" s="128">
        <f t="shared" si="5"/>
        <v>1</v>
      </c>
      <c r="R30" s="73"/>
      <c r="S30" s="134">
        <f>VLOOKUP($C$2,Data_kvartálne!$E$134:$AB$183,MATCH(B30,Data_kvartálne!$G$2:$AB$2,0)+2,FALSE)</f>
        <v>2.6754516284088321E-2</v>
      </c>
      <c r="T30" s="75">
        <f t="shared" si="6"/>
        <v>2.6754516284088321E-2</v>
      </c>
      <c r="U30" s="73"/>
      <c r="V30" s="72">
        <f t="shared" si="7"/>
        <v>1</v>
      </c>
      <c r="W30" s="73"/>
      <c r="X30" s="72">
        <f t="shared" si="8"/>
        <v>0</v>
      </c>
      <c r="Y30" s="76">
        <f t="shared" si="9"/>
        <v>1</v>
      </c>
    </row>
    <row r="31" spans="2:25" x14ac:dyDescent="0.3">
      <c r="B31" s="81" t="s">
        <v>34</v>
      </c>
      <c r="C31" s="82"/>
      <c r="D31" s="83">
        <f t="shared" si="0"/>
        <v>0</v>
      </c>
      <c r="E31" s="84">
        <f t="shared" si="1"/>
        <v>0</v>
      </c>
      <c r="F31" s="25"/>
      <c r="G31" s="85"/>
      <c r="H31" s="25"/>
      <c r="I31" s="117">
        <f t="shared" si="2"/>
        <v>0</v>
      </c>
      <c r="J31" s="25"/>
      <c r="K31" s="86">
        <f t="shared" si="3"/>
        <v>0</v>
      </c>
      <c r="L31" s="86">
        <f t="shared" si="4"/>
        <v>0</v>
      </c>
      <c r="M31" s="25"/>
      <c r="N31" s="72">
        <f>VLOOKUP($C$2,Data_kvartálne!$E$3:$AB$68,MATCH(B31,Data_kvartálne!$G$2:$AB$2,0)+2,FALSE)</f>
        <v>106.26666666666665</v>
      </c>
      <c r="O31" s="72">
        <f>VLOOKUP($C$4,Data_kvartálne!$E$3:$AB$68,MATCH(B31,Data_kvartálne!$G$2:$AB$2,0)+2,FALSE)</f>
        <v>102.83333333333333</v>
      </c>
      <c r="P31" s="73"/>
      <c r="Q31" s="129">
        <f t="shared" si="5"/>
        <v>1</v>
      </c>
      <c r="R31" s="73"/>
      <c r="S31" s="134">
        <f>VLOOKUP($C$2,Data_kvartálne!$E$134:$AB$183,MATCH(B31,Data_kvartálne!$G$2:$AB$2,0)+2,FALSE)</f>
        <v>7.3206790365340974E-2</v>
      </c>
      <c r="T31" s="88">
        <f t="shared" si="6"/>
        <v>7.3206790365340974E-2</v>
      </c>
      <c r="U31" s="73"/>
      <c r="V31" s="87">
        <f t="shared" si="7"/>
        <v>1</v>
      </c>
      <c r="W31" s="73"/>
      <c r="X31" s="87">
        <f t="shared" si="8"/>
        <v>0</v>
      </c>
      <c r="Y31" s="89">
        <f t="shared" si="9"/>
        <v>1</v>
      </c>
    </row>
    <row r="32" spans="2:25" ht="13.8" thickBot="1" x14ac:dyDescent="0.35"/>
    <row r="33" spans="9:12" ht="18" thickTop="1" thickBot="1" x14ac:dyDescent="0.35">
      <c r="I33" s="12">
        <f>SUM(I10:I31)</f>
        <v>0</v>
      </c>
      <c r="K33" s="12">
        <f>SUM(K10:K31)</f>
        <v>50000</v>
      </c>
      <c r="L33" s="12">
        <f>SUM(L10:L31)</f>
        <v>50000</v>
      </c>
    </row>
    <row r="34" spans="9:12" ht="13.8" thickTop="1" x14ac:dyDescent="0.3"/>
    <row r="35" spans="9:12" x14ac:dyDescent="0.3">
      <c r="L35" s="27">
        <f>L33/K33-1</f>
        <v>0</v>
      </c>
    </row>
    <row r="36" spans="9:12" x14ac:dyDescent="0.3">
      <c r="K36" s="29"/>
    </row>
  </sheetData>
  <pageMargins left="0.25" right="0.25" top="0.75" bottom="0.75" header="0.3" footer="0.3"/>
  <pageSetup paperSize="9" scale="55" orientation="landscape" r:id="rId1"/>
  <drawing r:id="rId2"/>
  <legacyDrawing r:id="rId3"/>
  <controls>
    <mc:AlternateContent xmlns:mc="http://schemas.openxmlformats.org/markup-compatibility/2006">
      <mc:Choice Requires="x14">
        <control shapeId="2051" r:id="rId4" name="ComboBox3">
          <controlPr defaultSize="0" autoLine="0" linkedCell="C6" listFillRange="A_N" r:id="rId5">
            <anchor moveWithCells="1">
              <from>
                <xdr:col>1</xdr:col>
                <xdr:colOff>4137660</xdr:colOff>
                <xdr:row>4</xdr:row>
                <xdr:rowOff>152400</xdr:rowOff>
              </from>
              <to>
                <xdr:col>3</xdr:col>
                <xdr:colOff>480060</xdr:colOff>
                <xdr:row>5</xdr:row>
                <xdr:rowOff>327660</xdr:rowOff>
              </to>
            </anchor>
          </controlPr>
        </control>
      </mc:Choice>
      <mc:Fallback>
        <control shapeId="2051" r:id="rId4" name="ComboBox3"/>
      </mc:Fallback>
    </mc:AlternateContent>
    <mc:AlternateContent xmlns:mc="http://schemas.openxmlformats.org/markup-compatibility/2006">
      <mc:Choice Requires="x14">
        <control shapeId="2049" r:id="rId6" name="ComboBox1">
          <controlPr defaultSize="0" autoLine="0" autoPict="0" linkedCell="C2" listFillRange="Kvartaly3" r:id="rId7">
            <anchor moveWithCells="1">
              <from>
                <xdr:col>1</xdr:col>
                <xdr:colOff>4137660</xdr:colOff>
                <xdr:row>0</xdr:row>
                <xdr:rowOff>152400</xdr:rowOff>
              </from>
              <to>
                <xdr:col>3</xdr:col>
                <xdr:colOff>609600</xdr:colOff>
                <xdr:row>1</xdr:row>
                <xdr:rowOff>335280</xdr:rowOff>
              </to>
            </anchor>
          </controlPr>
        </control>
      </mc:Choice>
      <mc:Fallback>
        <control shapeId="2049" r:id="rId6" name="ComboBox1"/>
      </mc:Fallback>
    </mc:AlternateContent>
    <mc:AlternateContent xmlns:mc="http://schemas.openxmlformats.org/markup-compatibility/2006">
      <mc:Choice Requires="x14">
        <control shapeId="2050" r:id="rId8" name="ComboBox2">
          <controlPr defaultSize="0" autoLine="0" linkedCell="C4" listFillRange="Kvartaly3" r:id="rId9">
            <anchor moveWithCells="1">
              <from>
                <xdr:col>1</xdr:col>
                <xdr:colOff>4137660</xdr:colOff>
                <xdr:row>3</xdr:row>
                <xdr:rowOff>22860</xdr:rowOff>
              </from>
              <to>
                <xdr:col>3</xdr:col>
                <xdr:colOff>480060</xdr:colOff>
                <xdr:row>4</xdr:row>
                <xdr:rowOff>15240</xdr:rowOff>
              </to>
            </anchor>
          </controlPr>
        </control>
      </mc:Choice>
      <mc:Fallback>
        <control shapeId="2050" r:id="rId8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>
    <tabColor theme="0" tint="-0.249977111117893"/>
    <pageSetUpPr fitToPage="1"/>
  </sheetPr>
  <dimension ref="B1:Z37"/>
  <sheetViews>
    <sheetView zoomScaleNormal="100" workbookViewId="0">
      <selection activeCell="B18" sqref="B18"/>
    </sheetView>
  </sheetViews>
  <sheetFormatPr defaultColWidth="9.109375" defaultRowHeight="14.4" x14ac:dyDescent="0.3"/>
  <cols>
    <col min="1" max="1" width="1.109375" style="20" customWidth="1"/>
    <col min="2" max="2" width="62.109375" style="20" customWidth="1"/>
    <col min="3" max="5" width="12.33203125" style="20" customWidth="1"/>
    <col min="6" max="6" width="9.44140625" style="20" bestFit="1" customWidth="1"/>
    <col min="7" max="9" width="16.88671875" style="20" customWidth="1"/>
    <col min="10" max="13" width="14.6640625" style="20" customWidth="1"/>
    <col min="14" max="14" width="2.109375" style="20" customWidth="1"/>
    <col min="15" max="20" width="7.109375" style="20" customWidth="1"/>
    <col min="21" max="24" width="23.5546875" style="20" customWidth="1"/>
    <col min="25" max="25" width="8.88671875" customWidth="1"/>
    <col min="26" max="16384" width="9.109375" style="20"/>
  </cols>
  <sheetData>
    <row r="1" spans="2:26" ht="16.8" x14ac:dyDescent="0.3">
      <c r="B1" s="138" t="s">
        <v>148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2:26" x14ac:dyDescent="0.3">
      <c r="V2" s="21" t="s">
        <v>0</v>
      </c>
    </row>
    <row r="3" spans="2:26" ht="27.75" customHeight="1" x14ac:dyDescent="0.3">
      <c r="B3" s="54" t="str">
        <f>Výpočet!B2</f>
        <v>Kvartál do ktorého spadá dátum ukončenia podávania ponuky (t0)</v>
      </c>
      <c r="C3" s="137" t="str">
        <f>Výpočet!C2</f>
        <v>1. kvartál 2024</v>
      </c>
      <c r="D3" s="137"/>
      <c r="V3" s="22" t="e">
        <f>VLOOKUP($C$3,Data_kvartálne!$E$3:$F$58,2,FALSE)</f>
        <v>#N/A</v>
      </c>
    </row>
    <row r="4" spans="2:26" x14ac:dyDescent="0.3">
      <c r="C4" s="53"/>
      <c r="D4" s="53"/>
      <c r="V4" s="22"/>
      <c r="Z4" s="24"/>
    </row>
    <row r="5" spans="2:26" ht="27.75" customHeight="1" x14ac:dyDescent="0.3">
      <c r="B5" s="54" t="str">
        <f>Výpočet!B4</f>
        <v>Kvartál realizácie za ktorý sa podáva žiadosť o navýšenie (t)</v>
      </c>
      <c r="C5" s="137" t="str">
        <f>Výpočet!C4</f>
        <v>4. kvartál 2024</v>
      </c>
      <c r="D5" s="137"/>
      <c r="V5" s="22" t="e">
        <f>VLOOKUP($C$5,Data_kvartálne!$E$3:$F$58,2,FALSE)</f>
        <v>#N/A</v>
      </c>
    </row>
    <row r="6" spans="2:26" x14ac:dyDescent="0.3">
      <c r="C6" s="25"/>
      <c r="V6" s="22"/>
    </row>
    <row r="7" spans="2:26" ht="27.75" customHeight="1" x14ac:dyDescent="0.3">
      <c r="B7" s="54" t="str">
        <f>Výpočet!B6</f>
        <v>Obsahuje zmluva valorizáciu / indexáciu?</v>
      </c>
      <c r="C7" s="137" t="str">
        <f>Výpočet!C6</f>
        <v>Áno</v>
      </c>
      <c r="D7" s="137"/>
    </row>
    <row r="8" spans="2:26" ht="27.75" customHeight="1" x14ac:dyDescent="0.3">
      <c r="B8" s="54" t="str">
        <f>Výpočet!B7</f>
        <v>Hodnota koeficientu valorizácie / indexácie (ak áno)</v>
      </c>
      <c r="C8" s="59">
        <f>Výpočet!C7</f>
        <v>1</v>
      </c>
      <c r="D8" s="60">
        <f>Výpočet!D7</f>
        <v>0</v>
      </c>
    </row>
    <row r="10" spans="2:26" ht="59.25" customHeight="1" x14ac:dyDescent="0.25">
      <c r="B10" s="61" t="s">
        <v>6</v>
      </c>
      <c r="C10" s="63" t="s">
        <v>144</v>
      </c>
      <c r="D10" s="63" t="s">
        <v>143</v>
      </c>
      <c r="E10" s="63" t="s">
        <v>9</v>
      </c>
      <c r="F10" s="63" t="s">
        <v>10</v>
      </c>
      <c r="G10" s="63" t="s">
        <v>141</v>
      </c>
      <c r="H10" s="63" t="s">
        <v>12</v>
      </c>
      <c r="I10" s="63" t="s">
        <v>13</v>
      </c>
      <c r="J10" s="63" t="s">
        <v>145</v>
      </c>
      <c r="K10" s="63" t="s">
        <v>146</v>
      </c>
      <c r="L10" s="63" t="s">
        <v>152</v>
      </c>
      <c r="M10" s="63" t="s">
        <v>147</v>
      </c>
      <c r="N10" s="56"/>
      <c r="O10" s="56"/>
      <c r="P10" s="56"/>
      <c r="Q10" s="56"/>
      <c r="R10" s="56"/>
      <c r="S10" s="56"/>
      <c r="T10" s="56"/>
      <c r="U10" s="57" t="s">
        <v>132</v>
      </c>
      <c r="V10" s="57" t="s">
        <v>114</v>
      </c>
      <c r="W10" s="57" t="s">
        <v>14</v>
      </c>
      <c r="X10" s="57" t="s">
        <v>15</v>
      </c>
      <c r="Y10" s="58"/>
    </row>
    <row r="11" spans="2:26" ht="20.25" customHeight="1" x14ac:dyDescent="0.25">
      <c r="B11" s="20" t="str">
        <f>Výpočet!B10</f>
        <v>08.11 Dekoračné a stavebné kamene, vápenec, sadrovec, krieda a bridlica</v>
      </c>
      <c r="C11" s="79">
        <f>Výpočet!C10</f>
        <v>100</v>
      </c>
      <c r="D11" s="79">
        <f>Výpočet!D10</f>
        <v>100</v>
      </c>
      <c r="E11" s="79">
        <f>Výpočet!E10</f>
        <v>0</v>
      </c>
      <c r="F11" s="80">
        <f>Výpočet!G10</f>
        <v>500</v>
      </c>
      <c r="G11" s="71">
        <f>Výpočet!I10</f>
        <v>0</v>
      </c>
      <c r="H11" s="71">
        <f>Výpočet!K10</f>
        <v>50000</v>
      </c>
      <c r="I11" s="71">
        <f>Výpočet!L10</f>
        <v>50000</v>
      </c>
      <c r="J11" s="72">
        <f>Výpočet!N10</f>
        <v>184.36666666666667</v>
      </c>
      <c r="K11" s="72">
        <f>Výpočet!O10</f>
        <v>190.86666666666667</v>
      </c>
      <c r="L11" s="78">
        <f>Výpočet!T10</f>
        <v>7.2835983540577742E-2</v>
      </c>
      <c r="M11" s="76">
        <f>Výpočet!Y10</f>
        <v>1</v>
      </c>
      <c r="N11" s="30"/>
      <c r="O11" s="30"/>
      <c r="P11" s="30"/>
      <c r="Q11" s="30"/>
      <c r="R11" s="30"/>
      <c r="S11" s="30"/>
      <c r="T11" s="30"/>
      <c r="U11" s="72">
        <f>Výpočet!Q10</f>
        <v>1.0352558307720123</v>
      </c>
      <c r="V11" s="74">
        <f>Výpočet!S10</f>
        <v>7.2835983540577742E-2</v>
      </c>
      <c r="W11" s="72">
        <f>Výpočet!V10</f>
        <v>1</v>
      </c>
      <c r="X11" s="72">
        <f>Výpočet!X10</f>
        <v>0</v>
      </c>
      <c r="Y11" s="58"/>
    </row>
    <row r="12" spans="2:26" ht="20.25" customHeight="1" x14ac:dyDescent="0.25">
      <c r="B12" s="20" t="str">
        <f>Výpočet!B11</f>
        <v>08.12 Prírodné piesky</v>
      </c>
      <c r="C12" s="79">
        <f>Výpočet!C11</f>
        <v>0</v>
      </c>
      <c r="D12" s="79">
        <f>Výpočet!D11</f>
        <v>0</v>
      </c>
      <c r="E12" s="79">
        <f>Výpočet!E11</f>
        <v>0</v>
      </c>
      <c r="F12" s="80">
        <f>Výpočet!G11</f>
        <v>0</v>
      </c>
      <c r="G12" s="71">
        <f>Výpočet!I11</f>
        <v>0</v>
      </c>
      <c r="H12" s="71">
        <f>Výpočet!K11</f>
        <v>0</v>
      </c>
      <c r="I12" s="71">
        <f>Výpočet!L11</f>
        <v>0</v>
      </c>
      <c r="J12" s="72">
        <f>Výpočet!N11</f>
        <v>148.13333333333333</v>
      </c>
      <c r="K12" s="72">
        <f>Výpočet!O11</f>
        <v>152.36666666666667</v>
      </c>
      <c r="L12" s="78">
        <f>Výpočet!T11</f>
        <v>7.443407771052557E-2</v>
      </c>
      <c r="M12" s="76">
        <f>Výpočet!Y11</f>
        <v>1</v>
      </c>
      <c r="N12" s="30"/>
      <c r="O12" s="30"/>
      <c r="P12" s="30"/>
      <c r="Q12" s="30"/>
      <c r="R12" s="30"/>
      <c r="S12" s="30"/>
      <c r="T12" s="30"/>
      <c r="U12" s="72">
        <f>Výpočet!Q11</f>
        <v>1.0285778577857787</v>
      </c>
      <c r="V12" s="74">
        <f>Výpočet!S11</f>
        <v>7.443407771052557E-2</v>
      </c>
      <c r="W12" s="72">
        <f>Výpočet!V11</f>
        <v>1</v>
      </c>
      <c r="X12" s="72">
        <f>Výpočet!X11</f>
        <v>0</v>
      </c>
      <c r="Y12" s="58"/>
    </row>
    <row r="13" spans="2:26" ht="20.25" customHeight="1" x14ac:dyDescent="0.25">
      <c r="B13" s="20" t="str">
        <f>Výpočet!B12</f>
        <v>16.10 Drevo, rezané a hoblované</v>
      </c>
      <c r="C13" s="79">
        <f>Výpočet!C12</f>
        <v>0</v>
      </c>
      <c r="D13" s="79">
        <f>Výpočet!D12</f>
        <v>0</v>
      </c>
      <c r="E13" s="79">
        <f>Výpočet!E12</f>
        <v>0</v>
      </c>
      <c r="F13" s="80">
        <f>Výpočet!G12</f>
        <v>0</v>
      </c>
      <c r="G13" s="71">
        <f>Výpočet!I12</f>
        <v>0</v>
      </c>
      <c r="H13" s="71">
        <f>Výpočet!K12</f>
        <v>0</v>
      </c>
      <c r="I13" s="71">
        <f>Výpočet!L12</f>
        <v>0</v>
      </c>
      <c r="J13" s="72">
        <f>Výpočet!N12</f>
        <v>161.53333333333333</v>
      </c>
      <c r="K13" s="72">
        <f>Výpočet!O12</f>
        <v>144.46666666666667</v>
      </c>
      <c r="L13" s="78">
        <f>Výpočet!T12</f>
        <v>0.11743911491272126</v>
      </c>
      <c r="M13" s="76">
        <f>Výpočet!Y12</f>
        <v>1</v>
      </c>
      <c r="N13" s="30"/>
      <c r="O13" s="30"/>
      <c r="P13" s="30"/>
      <c r="Q13" s="30"/>
      <c r="R13" s="30"/>
      <c r="S13" s="30"/>
      <c r="T13" s="30"/>
      <c r="U13" s="72">
        <f>Výpočet!Q12</f>
        <v>1</v>
      </c>
      <c r="V13" s="74">
        <f>Výpočet!S12</f>
        <v>0.11743911491272126</v>
      </c>
      <c r="W13" s="72">
        <f>Výpočet!V12</f>
        <v>1</v>
      </c>
      <c r="X13" s="72">
        <f>Výpočet!X12</f>
        <v>0</v>
      </c>
      <c r="Y13" s="58"/>
    </row>
    <row r="14" spans="2:26" ht="20.25" customHeight="1" x14ac:dyDescent="0.25">
      <c r="B14" s="20" t="str">
        <f>Výpočet!B13</f>
        <v>16.21 Dyhy a drevené panely</v>
      </c>
      <c r="C14" s="79">
        <f>Výpočet!C13</f>
        <v>0</v>
      </c>
      <c r="D14" s="79">
        <f>Výpočet!D13</f>
        <v>0</v>
      </c>
      <c r="E14" s="79">
        <f>Výpočet!E13</f>
        <v>0</v>
      </c>
      <c r="F14" s="80">
        <f>Výpočet!G13</f>
        <v>0</v>
      </c>
      <c r="G14" s="71">
        <f>Výpočet!I13</f>
        <v>0</v>
      </c>
      <c r="H14" s="71">
        <f>Výpočet!K13</f>
        <v>0</v>
      </c>
      <c r="I14" s="71">
        <f>Výpočet!L13</f>
        <v>0</v>
      </c>
      <c r="J14" s="72">
        <f>Výpočet!N13</f>
        <v>116.73333333333333</v>
      </c>
      <c r="K14" s="72">
        <f>Výpočet!O13</f>
        <v>103.39999999999999</v>
      </c>
      <c r="L14" s="78">
        <f>Výpočet!T13</f>
        <v>3.9416199511315288E-2</v>
      </c>
      <c r="M14" s="76">
        <f>Výpočet!Y13</f>
        <v>1</v>
      </c>
      <c r="N14" s="30"/>
      <c r="O14" s="30"/>
      <c r="P14" s="30"/>
      <c r="Q14" s="30"/>
      <c r="R14" s="30"/>
      <c r="S14" s="30"/>
      <c r="T14" s="30"/>
      <c r="U14" s="72">
        <f>Výpočet!Q13</f>
        <v>1</v>
      </c>
      <c r="V14" s="74">
        <f>Výpočet!S13</f>
        <v>3.9416199511315288E-2</v>
      </c>
      <c r="W14" s="72">
        <f>Výpočet!V13</f>
        <v>1</v>
      </c>
      <c r="X14" s="72">
        <f>Výpočet!X13</f>
        <v>0</v>
      </c>
      <c r="Y14" s="58"/>
    </row>
    <row r="15" spans="2:26" ht="20.25" customHeight="1" x14ac:dyDescent="0.25">
      <c r="B15" s="20" t="str">
        <f>Výpočet!B14</f>
        <v>16.23 Ostatné výrobky stavebného stolárstva a tesárstva</v>
      </c>
      <c r="C15" s="79">
        <f>Výpočet!C14</f>
        <v>0</v>
      </c>
      <c r="D15" s="79">
        <f>Výpočet!D14</f>
        <v>0</v>
      </c>
      <c r="E15" s="79">
        <f>Výpočet!E14</f>
        <v>0</v>
      </c>
      <c r="F15" s="80">
        <f>Výpočet!G14</f>
        <v>0</v>
      </c>
      <c r="G15" s="71">
        <f>Výpočet!I14</f>
        <v>0</v>
      </c>
      <c r="H15" s="71">
        <f>Výpočet!K14</f>
        <v>0</v>
      </c>
      <c r="I15" s="71">
        <f>Výpočet!L14</f>
        <v>0</v>
      </c>
      <c r="J15" s="72">
        <f>Výpočet!N14</f>
        <v>102.7</v>
      </c>
      <c r="K15" s="72">
        <f>Výpočet!O14</f>
        <v>98.5</v>
      </c>
      <c r="L15" s="78">
        <f>Výpočet!T14</f>
        <v>0.1004420944671449</v>
      </c>
      <c r="M15" s="76">
        <f>Výpočet!Y14</f>
        <v>1</v>
      </c>
      <c r="N15" s="30"/>
      <c r="O15" s="30"/>
      <c r="P15" s="30"/>
      <c r="Q15" s="30"/>
      <c r="R15" s="30"/>
      <c r="S15" s="30"/>
      <c r="T15" s="30"/>
      <c r="U15" s="72">
        <f>Výpočet!Q14</f>
        <v>1</v>
      </c>
      <c r="V15" s="74">
        <f>Výpočet!S14</f>
        <v>0.1004420944671449</v>
      </c>
      <c r="W15" s="72">
        <f>Výpočet!V14</f>
        <v>1</v>
      </c>
      <c r="X15" s="72">
        <f>Výpočet!X14</f>
        <v>0</v>
      </c>
      <c r="Y15" s="58"/>
    </row>
    <row r="16" spans="2:26" ht="20.25" customHeight="1" x14ac:dyDescent="0.25">
      <c r="B16" s="20" t="str">
        <f>Výpočet!B15</f>
        <v>19.20 Rafinárske ropné produkty</v>
      </c>
      <c r="C16" s="79">
        <f>Výpočet!C15</f>
        <v>0</v>
      </c>
      <c r="D16" s="79">
        <f>Výpočet!D15</f>
        <v>0</v>
      </c>
      <c r="E16" s="79">
        <f>Výpočet!E15</f>
        <v>0</v>
      </c>
      <c r="F16" s="80">
        <f>Výpočet!G15</f>
        <v>0</v>
      </c>
      <c r="G16" s="71">
        <f>Výpočet!I15</f>
        <v>0</v>
      </c>
      <c r="H16" s="71">
        <f>Výpočet!K15</f>
        <v>0</v>
      </c>
      <c r="I16" s="71">
        <f>Výpočet!L15</f>
        <v>0</v>
      </c>
      <c r="J16" s="72">
        <f>Výpočet!N15</f>
        <v>154.9</v>
      </c>
      <c r="K16" s="72">
        <f>Výpočet!O15</f>
        <v>134.9</v>
      </c>
      <c r="L16" s="78">
        <f>Výpočet!T15</f>
        <v>0.17303683998901642</v>
      </c>
      <c r="M16" s="76">
        <f>Výpočet!Y15</f>
        <v>1</v>
      </c>
      <c r="N16" s="30"/>
      <c r="O16" s="30"/>
      <c r="P16" s="30"/>
      <c r="Q16" s="30"/>
      <c r="R16" s="30"/>
      <c r="S16" s="30"/>
      <c r="T16" s="30"/>
      <c r="U16" s="72">
        <f>Výpočet!Q15</f>
        <v>1</v>
      </c>
      <c r="V16" s="74">
        <f>Výpočet!S15</f>
        <v>0.17303683998901642</v>
      </c>
      <c r="W16" s="72">
        <f>Výpočet!V15</f>
        <v>1</v>
      </c>
      <c r="X16" s="72">
        <f>Výpočet!X15</f>
        <v>0</v>
      </c>
      <c r="Y16" s="58"/>
    </row>
    <row r="17" spans="2:25" ht="20.25" customHeight="1" x14ac:dyDescent="0.25">
      <c r="B17" s="20" t="str">
        <f>Výpočet!B16</f>
        <v xml:space="preserve">22.21 Dosky, fólie, hadice a profily z plastov </v>
      </c>
      <c r="C17" s="79">
        <f>Výpočet!C16</f>
        <v>0</v>
      </c>
      <c r="D17" s="79">
        <f>Výpočet!D16</f>
        <v>0</v>
      </c>
      <c r="E17" s="79">
        <f>Výpočet!E16</f>
        <v>0</v>
      </c>
      <c r="F17" s="80">
        <f>Výpočet!G16</f>
        <v>0</v>
      </c>
      <c r="G17" s="71">
        <f>Výpočet!I16</f>
        <v>0</v>
      </c>
      <c r="H17" s="71">
        <f>Výpočet!K16</f>
        <v>0</v>
      </c>
      <c r="I17" s="71">
        <f>Výpočet!L16</f>
        <v>0</v>
      </c>
      <c r="J17" s="72">
        <f>Výpočet!N16</f>
        <v>139.10000000000002</v>
      </c>
      <c r="K17" s="72">
        <f>Výpočet!O16</f>
        <v>139.5</v>
      </c>
      <c r="L17" s="78">
        <f>Výpočet!T16</f>
        <v>0.11910376846229835</v>
      </c>
      <c r="M17" s="76">
        <f>Výpočet!Y16</f>
        <v>1</v>
      </c>
      <c r="N17" s="30"/>
      <c r="O17" s="30"/>
      <c r="P17" s="30"/>
      <c r="Q17" s="30"/>
      <c r="R17" s="30"/>
      <c r="S17" s="30"/>
      <c r="T17" s="30"/>
      <c r="U17" s="72">
        <f>Výpočet!Q16</f>
        <v>1.0028756290438532</v>
      </c>
      <c r="V17" s="74">
        <f>Výpočet!S16</f>
        <v>0.11910376846229835</v>
      </c>
      <c r="W17" s="72">
        <f>Výpočet!V16</f>
        <v>1</v>
      </c>
      <c r="X17" s="72">
        <f>Výpočet!X16</f>
        <v>0</v>
      </c>
      <c r="Y17" s="58"/>
    </row>
    <row r="18" spans="2:25" ht="20.25" customHeight="1" x14ac:dyDescent="0.25">
      <c r="B18" s="20" t="str">
        <f>Výpočet!B17</f>
        <v>22.23 Stavebné výrobky z plastov</v>
      </c>
      <c r="C18" s="79">
        <f>Výpočet!C17</f>
        <v>0</v>
      </c>
      <c r="D18" s="79">
        <f>Výpočet!D17</f>
        <v>0</v>
      </c>
      <c r="E18" s="79">
        <f>Výpočet!E17</f>
        <v>0</v>
      </c>
      <c r="F18" s="80">
        <f>Výpočet!G17</f>
        <v>0</v>
      </c>
      <c r="G18" s="71">
        <f>Výpočet!I17</f>
        <v>0</v>
      </c>
      <c r="H18" s="71">
        <f>Výpočet!K17</f>
        <v>0</v>
      </c>
      <c r="I18" s="71">
        <f>Výpočet!L17</f>
        <v>0</v>
      </c>
      <c r="J18" s="72">
        <f>Výpočet!N17</f>
        <v>305.56666666666666</v>
      </c>
      <c r="K18" s="72">
        <f>Výpočet!O17</f>
        <v>302.76666666666665</v>
      </c>
      <c r="L18" s="78">
        <f>Výpočet!T17</f>
        <v>0.21836133536595739</v>
      </c>
      <c r="M18" s="76">
        <f>Výpočet!Y17</f>
        <v>1</v>
      </c>
      <c r="N18" s="30"/>
      <c r="O18" s="30"/>
      <c r="P18" s="30"/>
      <c r="Q18" s="30"/>
      <c r="R18" s="30"/>
      <c r="S18" s="30"/>
      <c r="T18" s="30"/>
      <c r="U18" s="72">
        <f>Výpočet!Q17</f>
        <v>1</v>
      </c>
      <c r="V18" s="74">
        <f>Výpočet!S17</f>
        <v>0.21836133536595739</v>
      </c>
      <c r="W18" s="72">
        <f>Výpočet!V17</f>
        <v>1</v>
      </c>
      <c r="X18" s="72">
        <f>Výpočet!X17</f>
        <v>0</v>
      </c>
      <c r="Y18" s="58"/>
    </row>
    <row r="19" spans="2:25" ht="20.25" customHeight="1" x14ac:dyDescent="0.25">
      <c r="B19" s="20" t="str">
        <f>Výpočet!B18</f>
        <v>23.11 Ploché sklo *</v>
      </c>
      <c r="C19" s="79">
        <f>Výpočet!C18</f>
        <v>0</v>
      </c>
      <c r="D19" s="79">
        <f>Výpočet!D18</f>
        <v>0</v>
      </c>
      <c r="E19" s="79">
        <f>Výpočet!E18</f>
        <v>0</v>
      </c>
      <c r="F19" s="80">
        <f>Výpočet!G18</f>
        <v>0</v>
      </c>
      <c r="G19" s="71">
        <f>Výpočet!I18</f>
        <v>0</v>
      </c>
      <c r="H19" s="71">
        <f>Výpočet!K18</f>
        <v>0</v>
      </c>
      <c r="I19" s="71">
        <f>Výpočet!L18</f>
        <v>0</v>
      </c>
      <c r="J19" s="72" t="str">
        <f>Výpočet!N18</f>
        <v>Bez údaju</v>
      </c>
      <c r="K19" s="72" t="str">
        <f>Výpočet!O18</f>
        <v>Bez údaju</v>
      </c>
      <c r="L19" s="78">
        <f>Výpočet!T18</f>
        <v>0.15907448757959988</v>
      </c>
      <c r="M19" s="76">
        <f>Výpočet!Y18</f>
        <v>1</v>
      </c>
      <c r="N19" s="30"/>
      <c r="O19" s="30"/>
      <c r="P19" s="30"/>
      <c r="Q19" s="30"/>
      <c r="R19" s="30"/>
      <c r="S19" s="30"/>
      <c r="T19" s="30"/>
      <c r="U19" s="72" t="str">
        <f>Výpočet!Q18</f>
        <v>Bez údaju</v>
      </c>
      <c r="V19" s="74">
        <f>Výpočet!S18</f>
        <v>0.15907448757959988</v>
      </c>
      <c r="W19" s="72">
        <f>Výpočet!V18</f>
        <v>1</v>
      </c>
      <c r="X19" s="72">
        <f>Výpočet!X18</f>
        <v>0</v>
      </c>
      <c r="Y19" s="58"/>
    </row>
    <row r="20" spans="2:25" ht="20.25" customHeight="1" x14ac:dyDescent="0.25">
      <c r="B20" s="20" t="str">
        <f>Výpočet!B19</f>
        <v>23.19 Ostatné opracované sklo vrátane technického skla</v>
      </c>
      <c r="C20" s="79">
        <f>Výpočet!C19</f>
        <v>0</v>
      </c>
      <c r="D20" s="79">
        <f>Výpočet!D19</f>
        <v>0</v>
      </c>
      <c r="E20" s="79">
        <f>Výpočet!E19</f>
        <v>0</v>
      </c>
      <c r="F20" s="80">
        <f>Výpočet!G19</f>
        <v>0</v>
      </c>
      <c r="G20" s="71">
        <f>Výpočet!I19</f>
        <v>0</v>
      </c>
      <c r="H20" s="71">
        <f>Výpočet!K19</f>
        <v>0</v>
      </c>
      <c r="I20" s="71">
        <f>Výpočet!L19</f>
        <v>0</v>
      </c>
      <c r="J20" s="72">
        <f>Výpočet!N19</f>
        <v>139.46666666666667</v>
      </c>
      <c r="K20" s="72">
        <f>Výpočet!O19</f>
        <v>141.19999999999999</v>
      </c>
      <c r="L20" s="78">
        <f>Výpočet!T19</f>
        <v>5.2783594763134871E-2</v>
      </c>
      <c r="M20" s="76">
        <f>Výpočet!Y19</f>
        <v>1</v>
      </c>
      <c r="N20" s="30"/>
      <c r="O20" s="30"/>
      <c r="P20" s="30"/>
      <c r="Q20" s="30"/>
      <c r="R20" s="30"/>
      <c r="S20" s="30"/>
      <c r="T20" s="30"/>
      <c r="U20" s="72">
        <f>Výpočet!Q19</f>
        <v>1.0124282982791586</v>
      </c>
      <c r="V20" s="74">
        <f>Výpočet!S19</f>
        <v>5.2783594763134871E-2</v>
      </c>
      <c r="W20" s="72">
        <f>Výpočet!V19</f>
        <v>1</v>
      </c>
      <c r="X20" s="72">
        <f>Výpočet!X19</f>
        <v>0</v>
      </c>
      <c r="Y20" s="58"/>
    </row>
    <row r="21" spans="2:25" ht="20.25" customHeight="1" x14ac:dyDescent="0.25">
      <c r="B21" s="20" t="str">
        <f>Výpočet!B20</f>
        <v>23.51 Cement</v>
      </c>
      <c r="C21" s="79">
        <f>Výpočet!C20</f>
        <v>0</v>
      </c>
      <c r="D21" s="79">
        <f>Výpočet!D20</f>
        <v>0</v>
      </c>
      <c r="E21" s="79">
        <f>Výpočet!E20</f>
        <v>0</v>
      </c>
      <c r="F21" s="80">
        <f>Výpočet!G20</f>
        <v>0</v>
      </c>
      <c r="G21" s="71">
        <f>Výpočet!I20</f>
        <v>0</v>
      </c>
      <c r="H21" s="71">
        <f>Výpočet!K20</f>
        <v>0</v>
      </c>
      <c r="I21" s="71">
        <f>Výpočet!L20</f>
        <v>0</v>
      </c>
      <c r="J21" s="72">
        <f>Výpočet!N20</f>
        <v>176.13333333333333</v>
      </c>
      <c r="K21" s="72">
        <f>Výpočet!O20</f>
        <v>184.56666666666669</v>
      </c>
      <c r="L21" s="78">
        <f>Výpočet!T20</f>
        <v>8.6867705869064393E-2</v>
      </c>
      <c r="M21" s="76">
        <f>Výpočet!Y20</f>
        <v>1</v>
      </c>
      <c r="N21" s="30"/>
      <c r="O21" s="30"/>
      <c r="P21" s="30"/>
      <c r="Q21" s="30"/>
      <c r="R21" s="30"/>
      <c r="S21" s="30"/>
      <c r="T21" s="30"/>
      <c r="U21" s="72">
        <f>Výpočet!Q20</f>
        <v>1.0478803936411811</v>
      </c>
      <c r="V21" s="74">
        <f>Výpočet!S20</f>
        <v>8.6867705869064393E-2</v>
      </c>
      <c r="W21" s="72">
        <f>Výpočet!V20</f>
        <v>1</v>
      </c>
      <c r="X21" s="72">
        <f>Výpočet!X20</f>
        <v>0</v>
      </c>
      <c r="Y21" s="58"/>
    </row>
    <row r="22" spans="2:25" ht="20.25" customHeight="1" x14ac:dyDescent="0.25">
      <c r="B22" s="20" t="str">
        <f>Výpočet!B21</f>
        <v xml:space="preserve">23.52 Vápno a sadra </v>
      </c>
      <c r="C22" s="79">
        <f>Výpočet!C21</f>
        <v>0</v>
      </c>
      <c r="D22" s="79">
        <f>Výpočet!D21</f>
        <v>0</v>
      </c>
      <c r="E22" s="79">
        <f>Výpočet!E21</f>
        <v>0</v>
      </c>
      <c r="F22" s="80">
        <f>Výpočet!G21</f>
        <v>0</v>
      </c>
      <c r="G22" s="71">
        <f>Výpočet!I21</f>
        <v>0</v>
      </c>
      <c r="H22" s="71">
        <f>Výpočet!K21</f>
        <v>0</v>
      </c>
      <c r="I22" s="71">
        <f>Výpočet!L21</f>
        <v>0</v>
      </c>
      <c r="J22" s="72">
        <f>Výpočet!N21</f>
        <v>250.1</v>
      </c>
      <c r="K22" s="72">
        <f>Výpočet!O21</f>
        <v>238.23333333333335</v>
      </c>
      <c r="L22" s="78">
        <f>Výpočet!T21</f>
        <v>0.23314573377231365</v>
      </c>
      <c r="M22" s="76">
        <f>Výpočet!Y21</f>
        <v>1</v>
      </c>
      <c r="N22" s="30"/>
      <c r="O22" s="30"/>
      <c r="P22" s="30"/>
      <c r="Q22" s="30"/>
      <c r="R22" s="30"/>
      <c r="S22" s="30"/>
      <c r="T22" s="30"/>
      <c r="U22" s="72">
        <f>Výpočet!Q21</f>
        <v>1</v>
      </c>
      <c r="V22" s="74">
        <f>Výpočet!S21</f>
        <v>0.23314573377231365</v>
      </c>
      <c r="W22" s="72">
        <f>Výpočet!V21</f>
        <v>1</v>
      </c>
      <c r="X22" s="72">
        <f>Výpočet!X21</f>
        <v>0</v>
      </c>
      <c r="Y22" s="58"/>
    </row>
    <row r="23" spans="2:25" ht="20.25" customHeight="1" x14ac:dyDescent="0.25">
      <c r="B23" s="20" t="str">
        <f>Výpočet!B22</f>
        <v>23.60 Výrobky z betónu, cementu a sadry</v>
      </c>
      <c r="C23" s="79">
        <f>Výpočet!C22</f>
        <v>0</v>
      </c>
      <c r="D23" s="79">
        <f>Výpočet!D22</f>
        <v>0</v>
      </c>
      <c r="E23" s="79">
        <f>Výpočet!E22</f>
        <v>0</v>
      </c>
      <c r="F23" s="80">
        <f>Výpočet!G22</f>
        <v>0</v>
      </c>
      <c r="G23" s="71">
        <f>Výpočet!I22</f>
        <v>0</v>
      </c>
      <c r="H23" s="71">
        <f>Výpočet!K22</f>
        <v>0</v>
      </c>
      <c r="I23" s="71">
        <f>Výpočet!L22</f>
        <v>0</v>
      </c>
      <c r="J23" s="72">
        <f>Výpočet!N22</f>
        <v>132.1</v>
      </c>
      <c r="K23" s="72">
        <f>Výpočet!O22</f>
        <v>130.53333333333333</v>
      </c>
      <c r="L23" s="78">
        <f>Výpočet!T22</f>
        <v>5.983650869334977E-2</v>
      </c>
      <c r="M23" s="76">
        <f>Výpočet!Y22</f>
        <v>1</v>
      </c>
      <c r="N23" s="30"/>
      <c r="O23" s="30"/>
      <c r="P23" s="30"/>
      <c r="Q23" s="30"/>
      <c r="R23" s="30"/>
      <c r="S23" s="30"/>
      <c r="T23" s="30"/>
      <c r="U23" s="72">
        <f>Výpočet!Q22</f>
        <v>1</v>
      </c>
      <c r="V23" s="74">
        <f>Výpočet!S22</f>
        <v>5.983650869334977E-2</v>
      </c>
      <c r="W23" s="72">
        <f>Výpočet!V22</f>
        <v>1</v>
      </c>
      <c r="X23" s="72">
        <f>Výpočet!X22</f>
        <v>0</v>
      </c>
      <c r="Y23" s="58"/>
    </row>
    <row r="24" spans="2:25" ht="20.25" customHeight="1" x14ac:dyDescent="0.25">
      <c r="B24" s="20" t="str">
        <f>Výpočet!B23</f>
        <v>24.10 Železo, oceľ a ferozliatiny</v>
      </c>
      <c r="C24" s="79">
        <f>Výpočet!C23</f>
        <v>0</v>
      </c>
      <c r="D24" s="79">
        <f>Výpočet!D23</f>
        <v>0</v>
      </c>
      <c r="E24" s="79">
        <f>Výpočet!E23</f>
        <v>0</v>
      </c>
      <c r="F24" s="80">
        <f>Výpočet!G23</f>
        <v>0</v>
      </c>
      <c r="G24" s="71">
        <f>Výpočet!I23</f>
        <v>0</v>
      </c>
      <c r="H24" s="71">
        <f>Výpočet!K23</f>
        <v>0</v>
      </c>
      <c r="I24" s="71">
        <f>Výpočet!L23</f>
        <v>0</v>
      </c>
      <c r="J24" s="72">
        <f>Výpočet!N23</f>
        <v>120.10000000000001</v>
      </c>
      <c r="K24" s="72">
        <f>Výpočet!O23</f>
        <v>106.8</v>
      </c>
      <c r="L24" s="78">
        <f>Výpočet!T23</f>
        <v>0.1281442620047171</v>
      </c>
      <c r="M24" s="76">
        <f>Výpočet!Y23</f>
        <v>1</v>
      </c>
      <c r="N24" s="30"/>
      <c r="O24" s="30"/>
      <c r="P24" s="30"/>
      <c r="Q24" s="30"/>
      <c r="R24" s="30"/>
      <c r="S24" s="30"/>
      <c r="T24" s="30"/>
      <c r="U24" s="72">
        <f>Výpočet!Q23</f>
        <v>1</v>
      </c>
      <c r="V24" s="74">
        <f>Výpočet!S23</f>
        <v>0.1281442620047171</v>
      </c>
      <c r="W24" s="72">
        <f>Výpočet!V23</f>
        <v>1</v>
      </c>
      <c r="X24" s="72">
        <f>Výpočet!X23</f>
        <v>0</v>
      </c>
      <c r="Y24" s="58"/>
    </row>
    <row r="25" spans="2:25" ht="20.25" customHeight="1" x14ac:dyDescent="0.25">
      <c r="B25" s="20" t="str">
        <f>Výpočet!B24</f>
        <v>24.20 Rúry, rúrky, duté profily a príslušenstvo k nim, z ocele</v>
      </c>
      <c r="C25" s="79">
        <f>Výpočet!C24</f>
        <v>0</v>
      </c>
      <c r="D25" s="79">
        <f>Výpočet!D24</f>
        <v>0</v>
      </c>
      <c r="E25" s="79">
        <f>Výpočet!E24</f>
        <v>0</v>
      </c>
      <c r="F25" s="80">
        <f>Výpočet!G24</f>
        <v>0</v>
      </c>
      <c r="G25" s="71">
        <f>Výpočet!I24</f>
        <v>0</v>
      </c>
      <c r="H25" s="71">
        <f>Výpočet!K24</f>
        <v>0</v>
      </c>
      <c r="I25" s="71">
        <f>Výpočet!L24</f>
        <v>0</v>
      </c>
      <c r="J25" s="72">
        <f>Výpočet!N24</f>
        <v>151.16666666666666</v>
      </c>
      <c r="K25" s="72">
        <f>Výpočet!O24</f>
        <v>152.13333333333333</v>
      </c>
      <c r="L25" s="78">
        <f>Výpočet!T24</f>
        <v>0.10013564106626469</v>
      </c>
      <c r="M25" s="76">
        <f>Výpočet!Y24</f>
        <v>1</v>
      </c>
      <c r="N25" s="30"/>
      <c r="O25" s="30"/>
      <c r="P25" s="30"/>
      <c r="Q25" s="30"/>
      <c r="R25" s="30"/>
      <c r="S25" s="30"/>
      <c r="T25" s="30"/>
      <c r="U25" s="72">
        <f>Výpočet!Q24</f>
        <v>1.0063947078280044</v>
      </c>
      <c r="V25" s="74">
        <f>Výpočet!S24</f>
        <v>0.10013564106626469</v>
      </c>
      <c r="W25" s="72">
        <f>Výpočet!V24</f>
        <v>1</v>
      </c>
      <c r="X25" s="72">
        <f>Výpočet!X24</f>
        <v>0</v>
      </c>
      <c r="Y25" s="58"/>
    </row>
    <row r="26" spans="2:25" ht="20.25" customHeight="1" x14ac:dyDescent="0.25">
      <c r="B26" s="20" t="str">
        <f>Výpočet!B25</f>
        <v>24.30 Ostatné výrobky prvotného spracovania ocele</v>
      </c>
      <c r="C26" s="79">
        <f>Výpočet!C25</f>
        <v>0</v>
      </c>
      <c r="D26" s="79">
        <f>Výpočet!D25</f>
        <v>0</v>
      </c>
      <c r="E26" s="79">
        <f>Výpočet!E25</f>
        <v>0</v>
      </c>
      <c r="F26" s="80">
        <f>Výpočet!G25</f>
        <v>0</v>
      </c>
      <c r="G26" s="71">
        <f>Výpočet!I25</f>
        <v>0</v>
      </c>
      <c r="H26" s="71">
        <f>Výpočet!K25</f>
        <v>0</v>
      </c>
      <c r="I26" s="71">
        <f>Výpočet!L25</f>
        <v>0</v>
      </c>
      <c r="J26" s="72">
        <f>Výpočet!N25</f>
        <v>193.86666666666665</v>
      </c>
      <c r="K26" s="72">
        <f>Výpočet!O25</f>
        <v>191.46666666666667</v>
      </c>
      <c r="L26" s="78">
        <f>Výpočet!T25</f>
        <v>0.10861485412976023</v>
      </c>
      <c r="M26" s="76">
        <f>Výpočet!Y25</f>
        <v>1</v>
      </c>
      <c r="N26" s="30"/>
      <c r="O26" s="30"/>
      <c r="P26" s="30"/>
      <c r="Q26" s="30"/>
      <c r="R26" s="30"/>
      <c r="S26" s="30"/>
      <c r="T26" s="30"/>
      <c r="U26" s="72">
        <f>Výpočet!Q25</f>
        <v>1</v>
      </c>
      <c r="V26" s="74">
        <f>Výpočet!S25</f>
        <v>0.10861485412976023</v>
      </c>
      <c r="W26" s="72">
        <f>Výpočet!V25</f>
        <v>1</v>
      </c>
      <c r="X26" s="72">
        <f>Výpočet!X25</f>
        <v>0</v>
      </c>
      <c r="Y26" s="58"/>
    </row>
    <row r="27" spans="2:25" ht="20.25" customHeight="1" x14ac:dyDescent="0.25">
      <c r="B27" s="20" t="str">
        <f>Výpočet!B26</f>
        <v>24.42 Hliník</v>
      </c>
      <c r="C27" s="79">
        <f>Výpočet!C26</f>
        <v>0</v>
      </c>
      <c r="D27" s="79">
        <f>Výpočet!D26</f>
        <v>0</v>
      </c>
      <c r="E27" s="79">
        <f>Výpočet!E26</f>
        <v>0</v>
      </c>
      <c r="F27" s="80">
        <f>Výpočet!G26</f>
        <v>0</v>
      </c>
      <c r="G27" s="71">
        <f>Výpočet!I26</f>
        <v>0</v>
      </c>
      <c r="H27" s="71">
        <f>Výpočet!K26</f>
        <v>0</v>
      </c>
      <c r="I27" s="71">
        <f>Výpočet!L26</f>
        <v>0</v>
      </c>
      <c r="J27" s="72">
        <f>Výpočet!N26</f>
        <v>153.26666666666665</v>
      </c>
      <c r="K27" s="72">
        <f>Výpočet!O26</f>
        <v>164.03333333333333</v>
      </c>
      <c r="L27" s="78">
        <f>Výpočet!T26</f>
        <v>0.10036749786790448</v>
      </c>
      <c r="M27" s="76">
        <f>Výpočet!Y26</f>
        <v>1</v>
      </c>
      <c r="N27" s="30"/>
      <c r="O27" s="30"/>
      <c r="P27" s="30"/>
      <c r="Q27" s="30"/>
      <c r="R27" s="30"/>
      <c r="S27" s="30"/>
      <c r="T27" s="30"/>
      <c r="U27" s="72">
        <f>Výpočet!Q26</f>
        <v>1.0702479338842976</v>
      </c>
      <c r="V27" s="74">
        <f>Výpočet!S26</f>
        <v>0.10036749786790448</v>
      </c>
      <c r="W27" s="72">
        <f>Výpočet!V26</f>
        <v>1</v>
      </c>
      <c r="X27" s="72">
        <f>Výpočet!X26</f>
        <v>0</v>
      </c>
      <c r="Y27" s="58"/>
    </row>
    <row r="28" spans="2:25" ht="20.25" customHeight="1" x14ac:dyDescent="0.25">
      <c r="B28" s="20" t="str">
        <f>Výpočet!B27</f>
        <v>24.44 Meď a výrobky z medi</v>
      </c>
      <c r="C28" s="79">
        <f>Výpočet!C27</f>
        <v>0</v>
      </c>
      <c r="D28" s="79">
        <f>Výpočet!D27</f>
        <v>0</v>
      </c>
      <c r="E28" s="79">
        <f>Výpočet!E27</f>
        <v>0</v>
      </c>
      <c r="F28" s="80">
        <f>Výpočet!G27</f>
        <v>0</v>
      </c>
      <c r="G28" s="71">
        <f>Výpočet!I27</f>
        <v>0</v>
      </c>
      <c r="H28" s="71">
        <f>Výpočet!K27</f>
        <v>0</v>
      </c>
      <c r="I28" s="71">
        <f>Výpočet!L27</f>
        <v>0</v>
      </c>
      <c r="J28" s="72">
        <f>Výpočet!N27</f>
        <v>135.06666666666669</v>
      </c>
      <c r="K28" s="72">
        <f>Výpočet!O27</f>
        <v>150.16666666666666</v>
      </c>
      <c r="L28" s="78">
        <f>Výpočet!T27</f>
        <v>0.11821714014487039</v>
      </c>
      <c r="M28" s="76">
        <f>Výpočet!Y27</f>
        <v>1</v>
      </c>
      <c r="N28" s="30"/>
      <c r="O28" s="30"/>
      <c r="P28" s="30"/>
      <c r="Q28" s="30"/>
      <c r="R28" s="30"/>
      <c r="S28" s="30"/>
      <c r="T28" s="30"/>
      <c r="U28" s="72">
        <f>Výpočet!Q27</f>
        <v>1.1117966436327738</v>
      </c>
      <c r="V28" s="74">
        <f>Výpočet!S27</f>
        <v>0.11821714014487039</v>
      </c>
      <c r="W28" s="72">
        <f>Výpočet!V27</f>
        <v>1</v>
      </c>
      <c r="X28" s="72">
        <f>Výpočet!X27</f>
        <v>0</v>
      </c>
      <c r="Y28" s="58"/>
    </row>
    <row r="29" spans="2:25" ht="20.25" customHeight="1" x14ac:dyDescent="0.25">
      <c r="B29" s="20" t="str">
        <f>Výpočet!B28</f>
        <v>25.11 Kovové konštrukcie a časti konštrukcie</v>
      </c>
      <c r="C29" s="79">
        <f>Výpočet!C28</f>
        <v>0</v>
      </c>
      <c r="D29" s="79">
        <f>Výpočet!D28</f>
        <v>0</v>
      </c>
      <c r="E29" s="79">
        <f>Výpočet!E28</f>
        <v>0</v>
      </c>
      <c r="F29" s="80">
        <f>Výpočet!G28</f>
        <v>0</v>
      </c>
      <c r="G29" s="71">
        <f>Výpočet!I28</f>
        <v>0</v>
      </c>
      <c r="H29" s="71">
        <f>Výpočet!K28</f>
        <v>0</v>
      </c>
      <c r="I29" s="71">
        <f>Výpočet!L28</f>
        <v>0</v>
      </c>
      <c r="J29" s="72">
        <f>Výpočet!N28</f>
        <v>138.96666666666667</v>
      </c>
      <c r="K29" s="72">
        <f>Výpočet!O28</f>
        <v>138.73333333333332</v>
      </c>
      <c r="L29" s="78">
        <f>Výpočet!T28</f>
        <v>3.2545388008987611E-2</v>
      </c>
      <c r="M29" s="76">
        <f>Výpočet!Y28</f>
        <v>1</v>
      </c>
      <c r="N29" s="30"/>
      <c r="O29" s="30"/>
      <c r="P29" s="30"/>
      <c r="Q29" s="30"/>
      <c r="R29" s="30"/>
      <c r="S29" s="30"/>
      <c r="T29" s="30"/>
      <c r="U29" s="72">
        <f>Výpočet!Q28</f>
        <v>1</v>
      </c>
      <c r="V29" s="74">
        <f>Výpočet!S28</f>
        <v>3.2545388008987611E-2</v>
      </c>
      <c r="W29" s="72">
        <f>Výpočet!V28</f>
        <v>1</v>
      </c>
      <c r="X29" s="72">
        <f>Výpočet!X28</f>
        <v>0</v>
      </c>
      <c r="Y29" s="58"/>
    </row>
    <row r="30" spans="2:25" ht="20.25" customHeight="1" x14ac:dyDescent="0.25">
      <c r="B30" s="20" t="str">
        <f>Výpočet!B29</f>
        <v>25.93 Drôtené výrobky, reťaze a pružiny</v>
      </c>
      <c r="C30" s="79">
        <f>Výpočet!C29</f>
        <v>0</v>
      </c>
      <c r="D30" s="79">
        <f>Výpočet!D29</f>
        <v>0</v>
      </c>
      <c r="E30" s="79">
        <f>Výpočet!E29</f>
        <v>0</v>
      </c>
      <c r="F30" s="80">
        <f>Výpočet!G29</f>
        <v>0</v>
      </c>
      <c r="G30" s="71">
        <f>Výpočet!I29</f>
        <v>0</v>
      </c>
      <c r="H30" s="71">
        <f>Výpočet!K29</f>
        <v>0</v>
      </c>
      <c r="I30" s="71">
        <f>Výpočet!L29</f>
        <v>0</v>
      </c>
      <c r="J30" s="72">
        <f>Výpočet!N29</f>
        <v>121.16666666666667</v>
      </c>
      <c r="K30" s="72">
        <f>Výpočet!O29</f>
        <v>129.9</v>
      </c>
      <c r="L30" s="78">
        <f>Výpočet!T29</f>
        <v>1.2754098059885711E-2</v>
      </c>
      <c r="M30" s="76">
        <f>Výpočet!Y29</f>
        <v>1.0593229308259464</v>
      </c>
      <c r="N30" s="30"/>
      <c r="O30" s="30"/>
      <c r="P30" s="30"/>
      <c r="Q30" s="30"/>
      <c r="R30" s="30"/>
      <c r="S30" s="30"/>
      <c r="T30" s="30"/>
      <c r="U30" s="72">
        <f>Výpočet!Q29</f>
        <v>1.0720770288858321</v>
      </c>
      <c r="V30" s="74">
        <f>Výpočet!S29</f>
        <v>1.2754098059885711E-2</v>
      </c>
      <c r="W30" s="72">
        <f>Výpočet!V29</f>
        <v>1.0593229308259464</v>
      </c>
      <c r="X30" s="72">
        <f>Výpočet!X29</f>
        <v>0</v>
      </c>
      <c r="Y30" s="58"/>
    </row>
    <row r="31" spans="2:25" ht="20.25" customHeight="1" x14ac:dyDescent="0.25">
      <c r="B31" s="20" t="str">
        <f>Výpočet!B30</f>
        <v xml:space="preserve">26.11 Výroba elektronických komponentov </v>
      </c>
      <c r="C31" s="79">
        <f>Výpočet!C30</f>
        <v>0</v>
      </c>
      <c r="D31" s="79">
        <f>Výpočet!D30</f>
        <v>0</v>
      </c>
      <c r="E31" s="79">
        <f>Výpočet!E30</f>
        <v>0</v>
      </c>
      <c r="F31" s="80">
        <f>Výpočet!G30</f>
        <v>0</v>
      </c>
      <c r="G31" s="71">
        <f>Výpočet!I30</f>
        <v>0</v>
      </c>
      <c r="H31" s="71">
        <f>Výpočet!K30</f>
        <v>0</v>
      </c>
      <c r="I31" s="71">
        <f>Výpočet!L30</f>
        <v>0</v>
      </c>
      <c r="J31" s="72">
        <f>Výpočet!N30</f>
        <v>156.43333333333334</v>
      </c>
      <c r="K31" s="72">
        <f>Výpočet!O30</f>
        <v>110.8</v>
      </c>
      <c r="L31" s="78">
        <f>Výpočet!T30</f>
        <v>2.6754516284088321E-2</v>
      </c>
      <c r="M31" s="76">
        <f>Výpočet!Y30</f>
        <v>1</v>
      </c>
      <c r="N31" s="30"/>
      <c r="O31" s="30"/>
      <c r="P31" s="30"/>
      <c r="Q31" s="30"/>
      <c r="R31" s="30"/>
      <c r="S31" s="30"/>
      <c r="T31" s="30"/>
      <c r="U31" s="72">
        <f>Výpočet!Q30</f>
        <v>1</v>
      </c>
      <c r="V31" s="74">
        <f>Výpočet!S30</f>
        <v>2.6754516284088321E-2</v>
      </c>
      <c r="W31" s="72">
        <f>Výpočet!V30</f>
        <v>1</v>
      </c>
      <c r="X31" s="72">
        <f>Výpočet!X30</f>
        <v>0</v>
      </c>
      <c r="Y31" s="58"/>
    </row>
    <row r="32" spans="2:25" ht="20.25" customHeight="1" x14ac:dyDescent="0.25">
      <c r="B32" s="20" t="str">
        <f>Výpočet!B31</f>
        <v>27.30 Káble a káblové zariadenia</v>
      </c>
      <c r="C32" s="79">
        <f>Výpočet!C31</f>
        <v>0</v>
      </c>
      <c r="D32" s="79">
        <f>Výpočet!D31</f>
        <v>0</v>
      </c>
      <c r="E32" s="79">
        <f>Výpočet!E31</f>
        <v>0</v>
      </c>
      <c r="F32" s="80">
        <f>Výpočet!G31</f>
        <v>0</v>
      </c>
      <c r="G32" s="71">
        <f>Výpočet!I31</f>
        <v>0</v>
      </c>
      <c r="H32" s="71">
        <f>Výpočet!K31</f>
        <v>0</v>
      </c>
      <c r="I32" s="71">
        <f>Výpočet!L31</f>
        <v>0</v>
      </c>
      <c r="J32" s="72">
        <f>Výpočet!N31</f>
        <v>106.26666666666665</v>
      </c>
      <c r="K32" s="72">
        <f>Výpočet!O31</f>
        <v>102.83333333333333</v>
      </c>
      <c r="L32" s="78">
        <f>Výpočet!T31</f>
        <v>7.3206790365340974E-2</v>
      </c>
      <c r="M32" s="76">
        <f>Výpočet!Y31</f>
        <v>1</v>
      </c>
      <c r="N32" s="30"/>
      <c r="O32" s="30"/>
      <c r="P32" s="30"/>
      <c r="Q32" s="30"/>
      <c r="R32" s="30"/>
      <c r="S32" s="30"/>
      <c r="T32" s="30"/>
      <c r="U32" s="72">
        <f>Výpočet!Q31</f>
        <v>1</v>
      </c>
      <c r="V32" s="74">
        <f>Výpočet!S31</f>
        <v>7.3206790365340974E-2</v>
      </c>
      <c r="W32" s="72">
        <f>Výpočet!V31</f>
        <v>1</v>
      </c>
      <c r="X32" s="72">
        <f>Výpočet!X31</f>
        <v>0</v>
      </c>
      <c r="Y32" s="58"/>
    </row>
    <row r="33" spans="3:13" ht="15" thickBot="1" x14ac:dyDescent="0.35">
      <c r="C33" s="30"/>
      <c r="D33" s="30"/>
      <c r="E33" s="30"/>
      <c r="F33" s="30"/>
      <c r="M33" s="30"/>
    </row>
    <row r="34" spans="3:13" ht="25.5" customHeight="1" thickTop="1" thickBot="1" x14ac:dyDescent="0.35">
      <c r="E34" s="62"/>
      <c r="F34" s="62" t="s">
        <v>142</v>
      </c>
      <c r="G34" s="90">
        <f>SUM(G11:G32)</f>
        <v>0</v>
      </c>
      <c r="H34" s="91">
        <f>SUM(H11:H32)</f>
        <v>50000</v>
      </c>
      <c r="I34" s="91">
        <f>SUM(I11:I32)</f>
        <v>50000</v>
      </c>
      <c r="J34" s="25"/>
    </row>
    <row r="35" spans="3:13" ht="15" thickTop="1" x14ac:dyDescent="0.3"/>
    <row r="36" spans="3:13" x14ac:dyDescent="0.3">
      <c r="I36" s="29"/>
    </row>
    <row r="37" spans="3:13" x14ac:dyDescent="0.3">
      <c r="H37" s="29"/>
    </row>
  </sheetData>
  <mergeCells count="4">
    <mergeCell ref="C5:D5"/>
    <mergeCell ref="C3:D3"/>
    <mergeCell ref="C7:D7"/>
    <mergeCell ref="B1:M1"/>
  </mergeCells>
  <pageMargins left="0.25" right="0.25" top="0.75" bottom="0.75" header="0.3" footer="0.3"/>
  <pageSetup paperSize="9" scale="65" orientation="landscape" r:id="rId1"/>
  <headerFooter>
    <oddFooter>&amp;R&amp;"Arial,Normálne"&amp;P&amp;"-,Normálne" &amp;K0B5B62l&amp;K01+000 &amp;"Arial,Normálne"&amp;N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tabColor rgb="FFCBF6F9"/>
    <pageSetUpPr fitToPage="1"/>
  </sheetPr>
  <dimension ref="B2:AN35"/>
  <sheetViews>
    <sheetView zoomScaleNormal="100" workbookViewId="0">
      <selection activeCell="C9" sqref="C9"/>
    </sheetView>
  </sheetViews>
  <sheetFormatPr defaultColWidth="9.109375" defaultRowHeight="15" x14ac:dyDescent="0.3"/>
  <cols>
    <col min="1" max="1" width="9.109375" style="41"/>
    <col min="2" max="2" width="77.88671875" style="41" bestFit="1" customWidth="1"/>
    <col min="3" max="4" width="21.33203125" style="41" customWidth="1"/>
    <col min="5" max="5" width="23.44140625" style="41" customWidth="1"/>
    <col min="6" max="28" width="11.88671875" style="41" customWidth="1"/>
    <col min="29" max="16384" width="9.109375" style="41"/>
  </cols>
  <sheetData>
    <row r="2" spans="2:40" ht="15.6" x14ac:dyDescent="0.3">
      <c r="B2" s="44" t="s">
        <v>136</v>
      </c>
    </row>
    <row r="4" spans="2:40" ht="39.6" x14ac:dyDescent="0.3">
      <c r="B4" s="45" t="s">
        <v>155</v>
      </c>
      <c r="C4" s="41" t="s">
        <v>180</v>
      </c>
    </row>
    <row r="5" spans="2:40" x14ac:dyDescent="0.3">
      <c r="B5" s="20"/>
    </row>
    <row r="6" spans="2:40" ht="27.75" customHeight="1" x14ac:dyDescent="0.3">
      <c r="B6" s="20" t="s">
        <v>137</v>
      </c>
      <c r="C6" s="41" t="s">
        <v>95</v>
      </c>
    </row>
    <row r="7" spans="2:40" x14ac:dyDescent="0.3">
      <c r="B7" s="20"/>
    </row>
    <row r="8" spans="2:40" ht="39.6" x14ac:dyDescent="0.3">
      <c r="B8" s="48" t="s">
        <v>133</v>
      </c>
      <c r="C8" s="49" t="s">
        <v>134</v>
      </c>
      <c r="D8" s="49" t="s">
        <v>135</v>
      </c>
      <c r="F8" s="50" t="s">
        <v>138</v>
      </c>
      <c r="G8" s="50" t="s">
        <v>139</v>
      </c>
      <c r="H8" s="50" t="s">
        <v>140</v>
      </c>
    </row>
    <row r="9" spans="2:40" ht="19.5" customHeight="1" x14ac:dyDescent="0.3">
      <c r="B9" s="42" t="str">
        <f>Výpočet!B10</f>
        <v>08.11 Dekoračné a stavebné kamene, vápenec, sadrovec, krieda a bridlica</v>
      </c>
      <c r="C9" s="51">
        <v>100</v>
      </c>
      <c r="D9" s="131">
        <f>IF(H9="Bez údaju","Bez údaju",ROUND(C9/H9,3))</f>
        <v>72.272000000000006</v>
      </c>
      <c r="E9" s="43"/>
      <c r="F9" s="105">
        <f>VLOOKUP($C$4,Data_kvartálne!$E$3:$AB$68,MATCH(B9,Data_kvartálne!$G$2:$AB$2)+2,FALSE)</f>
        <v>186.93333333333331</v>
      </c>
      <c r="G9" s="105">
        <f>VLOOKUP($C$6,Data_kvartálne!$E$3:$AB$68,MATCH(B9,Data_kvartálne!$G$2:$AB$2)+2,FALSE)</f>
        <v>135.1</v>
      </c>
      <c r="H9" s="105">
        <f>IF(G9="Bez údaju","Bez údaju",IF(F9="Bez údaju","Bez údaju",F9/G9))</f>
        <v>1.3836664199358499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</row>
    <row r="10" spans="2:40" ht="19.5" customHeight="1" x14ac:dyDescent="0.3">
      <c r="B10" s="42" t="str">
        <f>Výpočet!B11</f>
        <v>08.12 Prírodné piesky</v>
      </c>
      <c r="C10" s="51"/>
      <c r="D10" s="131">
        <f t="shared" ref="D10:D30" si="0">IF(H10="Bez údaju","Bez údaju",ROUND(C10/H10,3))</f>
        <v>0</v>
      </c>
      <c r="E10" s="43"/>
      <c r="F10" s="105">
        <f>VLOOKUP($C$4,Data_kvartálne!$E$3:$AB$68,MATCH(B10,Data_kvartálne!$G$2:$AB$2)+2,FALSE)</f>
        <v>151.53333333333333</v>
      </c>
      <c r="G10" s="105">
        <f>VLOOKUP($C$6,Data_kvartálne!$E$3:$AB$68,MATCH(B10,Data_kvartálne!$G$2:$AB$2)+2,FALSE)</f>
        <v>98.833333333333329</v>
      </c>
      <c r="H10" s="105">
        <f t="shared" ref="H10:H30" si="1">IF(G10="Bez údaju","Bez údaju",IF(F10="Bez údaju","Bez údaju",F10/G10))</f>
        <v>1.5332209106239461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</row>
    <row r="11" spans="2:40" ht="19.5" customHeight="1" x14ac:dyDescent="0.3">
      <c r="B11" s="42" t="str">
        <f>Výpočet!B12</f>
        <v>16.10 Drevo, rezané a hoblované</v>
      </c>
      <c r="C11" s="51"/>
      <c r="D11" s="131">
        <f t="shared" si="0"/>
        <v>0</v>
      </c>
      <c r="E11" s="43"/>
      <c r="F11" s="105">
        <f>VLOOKUP($C$4,Data_kvartálne!$E$3:$AB$68,MATCH(B11,Data_kvartálne!$G$2:$AB$2)+2,FALSE)</f>
        <v>156.86666666666665</v>
      </c>
      <c r="G11" s="105">
        <f>VLOOKUP($C$6,Data_kvartálne!$E$3:$AB$68,MATCH(B11,Data_kvartálne!$G$2:$AB$2)+2,FALSE)</f>
        <v>139.03333333333333</v>
      </c>
      <c r="H11" s="105">
        <f t="shared" si="1"/>
        <v>1.1282666027331574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</row>
    <row r="12" spans="2:40" ht="19.5" customHeight="1" x14ac:dyDescent="0.3">
      <c r="B12" s="42" t="str">
        <f>Výpočet!B13</f>
        <v>16.21 Dyhy a drevené panely</v>
      </c>
      <c r="C12" s="51"/>
      <c r="D12" s="131">
        <f t="shared" si="0"/>
        <v>0</v>
      </c>
      <c r="E12" s="43"/>
      <c r="F12" s="105">
        <f>VLOOKUP($C$4,Data_kvartálne!$E$3:$AB$68,MATCH(B12,Data_kvartálne!$G$2:$AB$2)+2,FALSE)</f>
        <v>105.16666666666667</v>
      </c>
      <c r="G12" s="105">
        <f>VLOOKUP($C$6,Data_kvartálne!$E$3:$AB$68,MATCH(B12,Data_kvartálne!$G$2:$AB$2)+2,FALSE)</f>
        <v>140.13333333333335</v>
      </c>
      <c r="H12" s="105">
        <f t="shared" si="1"/>
        <v>0.75047573739295903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</row>
    <row r="13" spans="2:40" ht="19.5" customHeight="1" x14ac:dyDescent="0.3">
      <c r="B13" s="42" t="str">
        <f>Výpočet!B14</f>
        <v>16.23 Ostatné výrobky stavebného stolárstva a tesárstva</v>
      </c>
      <c r="C13" s="51"/>
      <c r="D13" s="131">
        <f t="shared" si="0"/>
        <v>0</v>
      </c>
      <c r="E13" s="43"/>
      <c r="F13" s="105">
        <f>VLOOKUP($C$4,Data_kvartálne!$E$3:$AB$68,MATCH(B13,Data_kvartálne!$G$2:$AB$2)+2,FALSE)</f>
        <v>100.36666666666667</v>
      </c>
      <c r="G13" s="105">
        <f>VLOOKUP($C$6,Data_kvartálne!$E$3:$AB$68,MATCH(B13,Data_kvartálne!$G$2:$AB$2)+2,FALSE)</f>
        <v>80.966666666666654</v>
      </c>
      <c r="H13" s="105">
        <f t="shared" si="1"/>
        <v>1.2396047756278306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</row>
    <row r="14" spans="2:40" ht="19.5" customHeight="1" x14ac:dyDescent="0.3">
      <c r="B14" s="42" t="str">
        <f>Výpočet!B15</f>
        <v>19.20 Rafinárske ropné produkty</v>
      </c>
      <c r="C14" s="51"/>
      <c r="D14" s="131">
        <f t="shared" si="0"/>
        <v>0</v>
      </c>
      <c r="E14" s="43"/>
      <c r="F14" s="105">
        <f>VLOOKUP($C$4,Data_kvartálne!$E$3:$AB$68,MATCH(B14,Data_kvartálne!$G$2:$AB$2)+2,FALSE)</f>
        <v>150.63333333333333</v>
      </c>
      <c r="G14" s="105">
        <f>VLOOKUP($C$6,Data_kvartálne!$E$3:$AB$68,MATCH(B14,Data_kvartálne!$G$2:$AB$2)+2,FALSE)</f>
        <v>97.533333333333346</v>
      </c>
      <c r="H14" s="105">
        <f t="shared" si="1"/>
        <v>1.5444292549555705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</row>
    <row r="15" spans="2:40" ht="19.5" customHeight="1" x14ac:dyDescent="0.3">
      <c r="B15" s="42" t="str">
        <f>Výpočet!B16</f>
        <v xml:space="preserve">22.21 Dosky, fólie, hadice a profily z plastov </v>
      </c>
      <c r="C15" s="51"/>
      <c r="D15" s="131">
        <f t="shared" si="0"/>
        <v>0</v>
      </c>
      <c r="E15" s="43"/>
      <c r="F15" s="105">
        <f>VLOOKUP($C$4,Data_kvartálne!$E$3:$AB$68,MATCH(B15,Data_kvartálne!$G$2:$AB$2)+2,FALSE)</f>
        <v>141.33333333333334</v>
      </c>
      <c r="G15" s="105">
        <f>VLOOKUP($C$6,Data_kvartálne!$E$3:$AB$68,MATCH(B15,Data_kvartálne!$G$2:$AB$2)+2,FALSE)</f>
        <v>124.16666666666667</v>
      </c>
      <c r="H15" s="105">
        <f t="shared" si="1"/>
        <v>1.1382550335570469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</row>
    <row r="16" spans="2:40" ht="19.5" customHeight="1" x14ac:dyDescent="0.3">
      <c r="B16" s="42" t="str">
        <f>Výpočet!B17</f>
        <v>22.23 Stavebné výrobky z plastov</v>
      </c>
      <c r="C16" s="51"/>
      <c r="D16" s="131">
        <f t="shared" si="0"/>
        <v>0</v>
      </c>
      <c r="E16" s="43"/>
      <c r="F16" s="105">
        <f>VLOOKUP($C$4,Data_kvartálne!$E$3:$AB$68,MATCH(B16,Data_kvartálne!$G$2:$AB$2)+2,FALSE)</f>
        <v>299.06666666666666</v>
      </c>
      <c r="G16" s="105">
        <f>VLOOKUP($C$6,Data_kvartálne!$E$3:$AB$68,MATCH(B16,Data_kvartálne!$G$2:$AB$2)+2,FALSE)</f>
        <v>129.20000000000002</v>
      </c>
      <c r="H16" s="105">
        <f t="shared" si="1"/>
        <v>2.314757481940144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</row>
    <row r="17" spans="2:40" ht="19.5" customHeight="1" x14ac:dyDescent="0.3">
      <c r="B17" s="42" t="str">
        <f>Výpočet!B18</f>
        <v>23.11 Ploché sklo *</v>
      </c>
      <c r="C17" s="51"/>
      <c r="D17" s="131">
        <f t="shared" si="0"/>
        <v>0</v>
      </c>
      <c r="E17" s="43"/>
      <c r="F17" s="105">
        <f>VLOOKUP($C$4,Data_kvartálne!$E$3:$AB$68,MATCH(B17,Data_kvartálne!$G$2:$AB$2)+2,FALSE)</f>
        <v>299.06666666666666</v>
      </c>
      <c r="G17" s="105">
        <f>VLOOKUP($C$6,Data_kvartálne!$E$3:$AB$68,MATCH(B17,Data_kvartálne!$G$2:$AB$2)+2,FALSE)</f>
        <v>129.20000000000002</v>
      </c>
      <c r="H17" s="105">
        <f t="shared" si="1"/>
        <v>2.314757481940144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</row>
    <row r="18" spans="2:40" ht="19.5" customHeight="1" x14ac:dyDescent="0.3">
      <c r="B18" s="42" t="str">
        <f>Výpočet!B19</f>
        <v>23.19 Ostatné opracované sklo vrátane technického skla</v>
      </c>
      <c r="C18" s="51"/>
      <c r="D18" s="131">
        <f t="shared" si="0"/>
        <v>0</v>
      </c>
      <c r="E18" s="43"/>
      <c r="F18" s="105">
        <f>VLOOKUP($C$4,Data_kvartálne!$E$3:$AB$68,MATCH(B18,Data_kvartálne!$G$2:$AB$2)+2,FALSE)</f>
        <v>141.19999999999999</v>
      </c>
      <c r="G18" s="105">
        <f>VLOOKUP($C$6,Data_kvartálne!$E$3:$AB$68,MATCH(B18,Data_kvartálne!$G$2:$AB$2)+2,FALSE)</f>
        <v>113.59999999999998</v>
      </c>
      <c r="H18" s="105">
        <f t="shared" si="1"/>
        <v>1.2429577464788732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</row>
    <row r="19" spans="2:40" ht="19.5" customHeight="1" x14ac:dyDescent="0.3">
      <c r="B19" s="42" t="str">
        <f>Výpočet!B20</f>
        <v>23.51 Cement</v>
      </c>
      <c r="C19" s="51"/>
      <c r="D19" s="131">
        <f t="shared" si="0"/>
        <v>0</v>
      </c>
      <c r="E19" s="43"/>
      <c r="F19" s="105">
        <f>VLOOKUP($C$4,Data_kvartálne!$E$3:$AB$68,MATCH(B19,Data_kvartálne!$G$2:$AB$2)+2,FALSE)</f>
        <v>183.6</v>
      </c>
      <c r="G19" s="105">
        <f>VLOOKUP($C$6,Data_kvartálne!$E$3:$AB$68,MATCH(B19,Data_kvartálne!$G$2:$AB$2)+2,FALSE)</f>
        <v>114.26666666666667</v>
      </c>
      <c r="H19" s="105">
        <f t="shared" si="1"/>
        <v>1.6067677946324388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</row>
    <row r="20" spans="2:40" ht="19.5" customHeight="1" x14ac:dyDescent="0.3">
      <c r="B20" s="42" t="str">
        <f>Výpočet!B21</f>
        <v xml:space="preserve">23.52 Vápno a sadra </v>
      </c>
      <c r="C20" s="51"/>
      <c r="D20" s="131">
        <f t="shared" si="0"/>
        <v>0</v>
      </c>
      <c r="E20" s="43"/>
      <c r="F20" s="105">
        <f>VLOOKUP($C$4,Data_kvartálne!$E$3:$AB$68,MATCH(B20,Data_kvartálne!$G$2:$AB$2)+2,FALSE)</f>
        <v>263.7</v>
      </c>
      <c r="G20" s="105">
        <f>VLOOKUP($C$6,Data_kvartálne!$E$3:$AB$68,MATCH(B20,Data_kvartálne!$G$2:$AB$2)+2,FALSE)</f>
        <v>145.20000000000002</v>
      </c>
      <c r="H20" s="105">
        <f t="shared" si="1"/>
        <v>1.8161157024793386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</row>
    <row r="21" spans="2:40" ht="19.5" customHeight="1" x14ac:dyDescent="0.3">
      <c r="B21" s="42" t="str">
        <f>Výpočet!B22</f>
        <v>23.60 Výrobky z betónu, cementu a sadry</v>
      </c>
      <c r="C21" s="51"/>
      <c r="D21" s="131">
        <f t="shared" si="0"/>
        <v>0</v>
      </c>
      <c r="E21" s="43"/>
      <c r="F21" s="105">
        <f>VLOOKUP($C$4,Data_kvartálne!$E$3:$AB$68,MATCH(B21,Data_kvartálne!$G$2:$AB$2)+2,FALSE)</f>
        <v>130.70000000000002</v>
      </c>
      <c r="G21" s="105">
        <f>VLOOKUP($C$6,Data_kvartálne!$E$3:$AB$68,MATCH(B21,Data_kvartálne!$G$2:$AB$2)+2,FALSE)</f>
        <v>101.13333333333333</v>
      </c>
      <c r="H21" s="105">
        <f t="shared" si="1"/>
        <v>1.292353328938695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</row>
    <row r="22" spans="2:40" ht="19.5" customHeight="1" x14ac:dyDescent="0.3">
      <c r="B22" s="42" t="str">
        <f>Výpočet!B23</f>
        <v>24.10 Železo, oceľ a ferozliatiny</v>
      </c>
      <c r="C22" s="51"/>
      <c r="D22" s="131">
        <f t="shared" si="0"/>
        <v>0</v>
      </c>
      <c r="E22" s="43"/>
      <c r="F22" s="105">
        <f>VLOOKUP($C$4,Data_kvartálne!$E$3:$AB$68,MATCH(B22,Data_kvartálne!$G$2:$AB$2)+2,FALSE)</f>
        <v>118.33333333333333</v>
      </c>
      <c r="G22" s="105">
        <f>VLOOKUP($C$6,Data_kvartálne!$E$3:$AB$68,MATCH(B22,Data_kvartálne!$G$2:$AB$2)+2,FALSE)</f>
        <v>117.86666666666666</v>
      </c>
      <c r="H22" s="105">
        <f t="shared" si="1"/>
        <v>1.0039592760180995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</row>
    <row r="23" spans="2:40" ht="19.5" customHeight="1" x14ac:dyDescent="0.3">
      <c r="B23" s="42" t="str">
        <f>Výpočet!B24</f>
        <v>24.20 Rúry, rúrky, duté profily a príslušenstvo k nim, z ocele</v>
      </c>
      <c r="C23" s="51"/>
      <c r="D23" s="131">
        <f t="shared" si="0"/>
        <v>0</v>
      </c>
      <c r="E23" s="43"/>
      <c r="F23" s="105">
        <f>VLOOKUP($C$4,Data_kvartálne!$E$3:$AB$68,MATCH(B23,Data_kvartálne!$G$2:$AB$2)+2,FALSE)</f>
        <v>154.43333333333331</v>
      </c>
      <c r="G23" s="105">
        <f>VLOOKUP($C$6,Data_kvartálne!$E$3:$AB$68,MATCH(B23,Data_kvartálne!$G$2:$AB$2)+2,FALSE)</f>
        <v>117.40000000000002</v>
      </c>
      <c r="H23" s="105">
        <f t="shared" si="1"/>
        <v>1.3154457694491761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</row>
    <row r="24" spans="2:40" ht="19.5" customHeight="1" x14ac:dyDescent="0.3">
      <c r="B24" s="42" t="str">
        <f>Výpočet!B25</f>
        <v>24.30 Ostatné výrobky prvotného spracovania ocele</v>
      </c>
      <c r="C24" s="51"/>
      <c r="D24" s="131">
        <f t="shared" si="0"/>
        <v>0</v>
      </c>
      <c r="E24" s="43"/>
      <c r="F24" s="105">
        <f>VLOOKUP($C$4,Data_kvartálne!$E$3:$AB$68,MATCH(B24,Data_kvartálne!$G$2:$AB$2)+2,FALSE)</f>
        <v>202.93333333333331</v>
      </c>
      <c r="G24" s="105">
        <f>VLOOKUP($C$6,Data_kvartálne!$E$3:$AB$68,MATCH(B24,Data_kvartálne!$G$2:$AB$2)+2,FALSE)</f>
        <v>158.36666666666667</v>
      </c>
      <c r="H24" s="105">
        <f t="shared" si="1"/>
        <v>1.2814144390654596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</row>
    <row r="25" spans="2:40" ht="19.5" customHeight="1" x14ac:dyDescent="0.3">
      <c r="B25" s="42" t="str">
        <f>Výpočet!B26</f>
        <v>24.42 Hliník</v>
      </c>
      <c r="C25" s="51"/>
      <c r="D25" s="131">
        <f t="shared" si="0"/>
        <v>0</v>
      </c>
      <c r="E25" s="43"/>
      <c r="F25" s="105">
        <f>VLOOKUP($C$4,Data_kvartálne!$E$3:$AB$68,MATCH(B25,Data_kvartálne!$G$2:$AB$2)+2,FALSE)</f>
        <v>153.56666666666669</v>
      </c>
      <c r="G25" s="105">
        <f>VLOOKUP($C$6,Data_kvartálne!$E$3:$AB$68,MATCH(B25,Data_kvartálne!$G$2:$AB$2)+2,FALSE)</f>
        <v>126.43333333333334</v>
      </c>
      <c r="H25" s="105">
        <f t="shared" si="1"/>
        <v>1.214605852886897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</row>
    <row r="26" spans="2:40" ht="19.5" customHeight="1" x14ac:dyDescent="0.3">
      <c r="B26" s="42" t="str">
        <f>Výpočet!B27</f>
        <v>24.44 Meď a výrobky z medi</v>
      </c>
      <c r="C26" s="51"/>
      <c r="D26" s="131">
        <f t="shared" si="0"/>
        <v>0</v>
      </c>
      <c r="E26" s="43"/>
      <c r="F26" s="105">
        <f>VLOOKUP($C$4,Data_kvartálne!$E$3:$AB$68,MATCH(B26,Data_kvartálne!$G$2:$AB$2)+2,FALSE)</f>
        <v>144.23333333333335</v>
      </c>
      <c r="G26" s="105">
        <f>VLOOKUP($C$6,Data_kvartálne!$E$3:$AB$68,MATCH(B26,Data_kvartálne!$G$2:$AB$2)+2,FALSE)</f>
        <v>115.59999999999998</v>
      </c>
      <c r="H26" s="105">
        <f t="shared" si="1"/>
        <v>1.2476931949250292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</row>
    <row r="27" spans="2:40" ht="19.5" customHeight="1" x14ac:dyDescent="0.3">
      <c r="B27" s="42" t="str">
        <f>Výpočet!B28</f>
        <v>25.11 Kovové konštrukcie a časti konštrukcie</v>
      </c>
      <c r="C27" s="51"/>
      <c r="D27" s="131">
        <f t="shared" si="0"/>
        <v>0</v>
      </c>
      <c r="E27" s="43"/>
      <c r="F27" s="105">
        <f>VLOOKUP($C$4,Data_kvartálne!$E$3:$AB$68,MATCH(B27,Data_kvartálne!$G$2:$AB$2)+2,FALSE)</f>
        <v>139.46666666666667</v>
      </c>
      <c r="G27" s="105">
        <f>VLOOKUP($C$6,Data_kvartálne!$E$3:$AB$68,MATCH(B27,Data_kvartálne!$G$2:$AB$2)+2,FALSE)</f>
        <v>130.9</v>
      </c>
      <c r="H27" s="105">
        <f t="shared" si="1"/>
        <v>1.0654443595620067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</row>
    <row r="28" spans="2:40" ht="19.5" customHeight="1" x14ac:dyDescent="0.3">
      <c r="B28" s="42" t="str">
        <f>Výpočet!B29</f>
        <v>25.93 Drôtené výrobky, reťaze a pružiny</v>
      </c>
      <c r="C28" s="51"/>
      <c r="D28" s="131">
        <f t="shared" si="0"/>
        <v>0</v>
      </c>
      <c r="E28" s="43"/>
      <c r="F28" s="105">
        <f>VLOOKUP($C$4,Data_kvartálne!$E$3:$AB$68,MATCH(B28,Data_kvartálne!$G$2:$AB$2)+2,FALSE)</f>
        <v>126.06666666666666</v>
      </c>
      <c r="G28" s="105">
        <f>VLOOKUP($C$6,Data_kvartálne!$E$3:$AB$68,MATCH(B28,Data_kvartálne!$G$2:$AB$2)+2,FALSE)</f>
        <v>112.96666666666665</v>
      </c>
      <c r="H28" s="105">
        <f t="shared" si="1"/>
        <v>1.1159634110357037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</row>
    <row r="29" spans="2:40" ht="19.5" customHeight="1" x14ac:dyDescent="0.3">
      <c r="B29" s="42" t="str">
        <f>Výpočet!B30</f>
        <v xml:space="preserve">26.11 Výroba elektronických komponentov </v>
      </c>
      <c r="C29" s="51"/>
      <c r="D29" s="131">
        <f t="shared" si="0"/>
        <v>0</v>
      </c>
      <c r="E29" s="43"/>
      <c r="F29" s="105">
        <f>VLOOKUP($C$4,Data_kvartálne!$E$3:$AB$68,MATCH(B29,Data_kvartálne!$G$2:$AB$2)+2,FALSE)</f>
        <v>135.30000000000001</v>
      </c>
      <c r="G29" s="105">
        <f>VLOOKUP($C$6,Data_kvartálne!$E$3:$AB$68,MATCH(B29,Data_kvartálne!$G$2:$AB$2)+2,FALSE)</f>
        <v>121.59999999999998</v>
      </c>
      <c r="H29" s="105">
        <f t="shared" si="1"/>
        <v>1.1126644736842108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</row>
    <row r="30" spans="2:40" ht="19.5" customHeight="1" x14ac:dyDescent="0.3">
      <c r="B30" s="46" t="str">
        <f>Výpočet!B31</f>
        <v>27.30 Káble a káblové zariadenia</v>
      </c>
      <c r="C30" s="52"/>
      <c r="D30" s="132">
        <f t="shared" si="0"/>
        <v>0</v>
      </c>
      <c r="E30" s="43"/>
      <c r="F30" s="105">
        <f>VLOOKUP($C$4,Data_kvartálne!$E$3:$AB$68,MATCH(B30,Data_kvartálne!$G$2:$AB$2)+2,FALSE)</f>
        <v>103.10000000000001</v>
      </c>
      <c r="G30" s="105">
        <f>VLOOKUP($C$6,Data_kvartálne!$E$3:$AB$68,MATCH(B30,Data_kvartálne!$G$2:$AB$2)+2,FALSE)</f>
        <v>88.766666666666652</v>
      </c>
      <c r="H30" s="130">
        <f t="shared" si="1"/>
        <v>1.1614720240330458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</row>
    <row r="31" spans="2:40" x14ac:dyDescent="0.3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</row>
    <row r="32" spans="2:40" x14ac:dyDescent="0.3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</row>
    <row r="33" spans="3:40" x14ac:dyDescent="0.3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</row>
    <row r="34" spans="3:40" x14ac:dyDescent="0.3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</row>
    <row r="35" spans="3:40" x14ac:dyDescent="0.3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</row>
  </sheetData>
  <conditionalFormatting sqref="D9:D30">
    <cfRule type="containsText" dxfId="1" priority="1" operator="containsText" text="Bez údaju">
      <formula>NOT(ISERROR(SEARCH("Bez údaju",D9)))</formula>
    </cfRule>
  </conditionalFormatting>
  <pageMargins left="0.7" right="0.7" top="0.75" bottom="0.75" header="0.3" footer="0.3"/>
  <pageSetup paperSize="9" scale="73" orientation="landscape" r:id="rId1"/>
  <headerFooter>
    <oddFooter>&amp;R&amp;"Arial,Normálne"&amp;P&amp;"-,Normálne" &amp;K0B5B62l&amp;K01+000 &amp;"Arial,Normálne"&amp;N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ComboBox2">
          <controlPr defaultSize="0" autoLine="0" linkedCell="C6" listFillRange="Kvartaly3" r:id="rId5">
            <anchor moveWithCells="1">
              <from>
                <xdr:col>2</xdr:col>
                <xdr:colOff>22860</xdr:colOff>
                <xdr:row>5</xdr:row>
                <xdr:rowOff>7620</xdr:rowOff>
              </from>
              <to>
                <xdr:col>2</xdr:col>
                <xdr:colOff>1249680</xdr:colOff>
                <xdr:row>6</xdr:row>
                <xdr:rowOff>0</xdr:rowOff>
              </to>
            </anchor>
          </controlPr>
        </control>
      </mc:Choice>
      <mc:Fallback>
        <control shapeId="5122" r:id="rId4" name="ComboBox2"/>
      </mc:Fallback>
    </mc:AlternateContent>
    <mc:AlternateContent xmlns:mc="http://schemas.openxmlformats.org/markup-compatibility/2006">
      <mc:Choice Requires="x14">
        <control shapeId="5121" r:id="rId6" name="ComboBox1">
          <controlPr defaultSize="0" autoLine="0" linkedCell="C4" listFillRange="Kvartaly3" r:id="rId7">
            <anchor moveWithCells="1">
              <from>
                <xdr:col>2</xdr:col>
                <xdr:colOff>22860</xdr:colOff>
                <xdr:row>3</xdr:row>
                <xdr:rowOff>7620</xdr:rowOff>
              </from>
              <to>
                <xdr:col>2</xdr:col>
                <xdr:colOff>1249680</xdr:colOff>
                <xdr:row>3</xdr:row>
                <xdr:rowOff>350520</xdr:rowOff>
              </to>
            </anchor>
          </controlPr>
        </control>
      </mc:Choice>
      <mc:Fallback>
        <control shapeId="5121" r:id="rId6" name="Combo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">
    <tabColor rgb="FF14ACB8"/>
    <pageSetUpPr fitToPage="1"/>
  </sheetPr>
  <dimension ref="B1:S505"/>
  <sheetViews>
    <sheetView topLeftCell="C1" zoomScaleNormal="100" workbookViewId="0">
      <selection activeCell="O12" sqref="O12"/>
    </sheetView>
  </sheetViews>
  <sheetFormatPr defaultColWidth="9.109375" defaultRowHeight="13.2" x14ac:dyDescent="0.3"/>
  <cols>
    <col min="1" max="1" width="2.109375" style="92" customWidth="1"/>
    <col min="2" max="2" width="32.6640625" style="92" customWidth="1"/>
    <col min="3" max="3" width="69.6640625" style="92" customWidth="1"/>
    <col min="4" max="4" width="9.109375" style="92"/>
    <col min="5" max="5" width="19.33203125" style="104" customWidth="1"/>
    <col min="6" max="6" width="3.6640625" style="104" customWidth="1"/>
    <col min="7" max="7" width="19.33203125" style="104" customWidth="1"/>
    <col min="8" max="8" width="3.6640625" style="104" customWidth="1"/>
    <col min="9" max="9" width="19.33203125" style="104" customWidth="1"/>
    <col min="10" max="10" width="3.6640625" style="104" customWidth="1"/>
    <col min="11" max="11" width="19.33203125" style="104" customWidth="1"/>
    <col min="12" max="12" width="3.6640625" style="104" customWidth="1"/>
    <col min="13" max="13" width="24.5546875" style="104" customWidth="1"/>
    <col min="14" max="14" width="3.6640625" style="104" customWidth="1"/>
    <col min="15" max="15" width="19.33203125" style="104" customWidth="1"/>
    <col min="16" max="16" width="3.6640625" style="104" customWidth="1"/>
    <col min="17" max="17" width="19.33203125" style="104" customWidth="1"/>
    <col min="18" max="18" width="3.6640625" style="92" customWidth="1"/>
    <col min="19" max="19" width="19.33203125" style="92" customWidth="1"/>
    <col min="20" max="16384" width="9.109375" style="92"/>
  </cols>
  <sheetData>
    <row r="1" spans="2:19" x14ac:dyDescent="0.3">
      <c r="B1" s="20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2:19" ht="34.5" customHeight="1" x14ac:dyDescent="0.3">
      <c r="B2" s="114" t="str">
        <f>Výpočet!B2</f>
        <v>Kvartál do ktorého spadá dátum ukončenia podávania ponuky (t0)</v>
      </c>
      <c r="C2" s="112" t="s">
        <v>180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</row>
    <row r="3" spans="2:19" x14ac:dyDescent="0.3">
      <c r="B3" s="45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2:19" ht="34.5" customHeight="1" x14ac:dyDescent="0.3">
      <c r="B4" s="114" t="str">
        <f>Výpočet!B4</f>
        <v>Kvartál realizácie za ktorý sa podáva žiadosť o navýšenie (t)</v>
      </c>
      <c r="C4" s="112" t="s">
        <v>178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2:19" x14ac:dyDescent="0.3">
      <c r="B5" s="45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2:19" ht="34.5" customHeight="1" x14ac:dyDescent="0.3">
      <c r="B6" s="114" t="str">
        <f>Výpočet!B6</f>
        <v>Obsahuje zmluva valorizáciu / indexáciu?</v>
      </c>
      <c r="C6" s="112" t="s">
        <v>111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2:19" ht="34.5" customHeight="1" x14ac:dyDescent="0.3">
      <c r="B7" s="114" t="str">
        <f>Výpočet!B7</f>
        <v>Hodnota koeficientu valorizácie / indexácie (ak áno)</v>
      </c>
      <c r="C7" s="113">
        <v>1</v>
      </c>
      <c r="D7" s="98">
        <f>C7-1</f>
        <v>0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2:19" x14ac:dyDescent="0.3">
      <c r="B8" s="45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</row>
    <row r="9" spans="2:19" ht="39.6" x14ac:dyDescent="0.3">
      <c r="B9" s="20"/>
      <c r="E9" s="96" t="str">
        <f>Výpočet!N9</f>
        <v>Index pôvodný (t0)</v>
      </c>
      <c r="F9" s="92"/>
      <c r="G9" s="96" t="str">
        <f>Výpočet!O9</f>
        <v>Index nový (t)</v>
      </c>
      <c r="H9" s="92"/>
      <c r="I9" s="97" t="str">
        <f>Výpočet!Q9</f>
        <v>Koeficient zmeny (KZ) indexov medzi obdobiami</v>
      </c>
      <c r="J9" s="92"/>
      <c r="K9" s="97" t="str">
        <f>Výpočet!S9</f>
        <v>Priemerné TR (medzir. zmena, ročné dáta)</v>
      </c>
      <c r="L9" s="92"/>
      <c r="M9" s="97" t="str">
        <f>Výpočet!T9</f>
        <v>Riziko</v>
      </c>
      <c r="N9" s="92"/>
      <c r="O9" s="97" t="str">
        <f>Výpočet!V9</f>
        <v>Upravená zmena medzi obdobiami = KZ - Riziko</v>
      </c>
      <c r="P9" s="92"/>
      <c r="Q9" s="97" t="str">
        <f>Výpočet!X9</f>
        <v>Hodnota valorizácie/ indexácie do výpočtu</v>
      </c>
      <c r="S9" s="97" t="str">
        <f>Výpočet!Y9</f>
        <v>Výsledný KZ pre navýšenie JC</v>
      </c>
    </row>
    <row r="10" spans="2:19" ht="27" customHeight="1" x14ac:dyDescent="0.3">
      <c r="B10" s="112" t="s">
        <v>161</v>
      </c>
      <c r="C10" s="112" t="s">
        <v>16</v>
      </c>
      <c r="E10" s="94">
        <f>VLOOKUP($C$2,Data_kvartálne!$E$3:$AB$68,MATCH(C10,Data_kvartálne!$G$2:$AB$2,0)+2,FALSE)</f>
        <v>186.93333333333331</v>
      </c>
      <c r="F10" s="95"/>
      <c r="G10" s="94">
        <f>VLOOKUP($C$4,Data_kvartálne!$E$3:$AB$68,MATCH(C10,Data_kvartálne!$G$2:$AB$2,0)+2,FALSE)</f>
        <v>184.36666666666667</v>
      </c>
      <c r="H10" s="95"/>
      <c r="I10" s="94">
        <f>IF(E10="Bez údaju",1,IF(G10="Bez údaju",1,G10/E10))</f>
        <v>0.98626961483594877</v>
      </c>
      <c r="J10" s="95"/>
      <c r="K10" s="99">
        <f>VLOOKUP($C$2,Data_kvartálne!$E$134:$AB$184,MATCH(C10,Data_kvartálne!$G$2:$AB$2,0)+2,FALSE)</f>
        <v>7.5724956180231798E-2</v>
      </c>
      <c r="L10" s="95"/>
      <c r="M10" s="94">
        <f>IF(K10&lt;=0,0,K10)</f>
        <v>7.5724956180231798E-2</v>
      </c>
      <c r="N10" s="95"/>
      <c r="O10" s="94">
        <f>IF(M10="Bez údaju",1,IF((I10-M10)&lt;1,1,I10-M10))</f>
        <v>1</v>
      </c>
      <c r="P10" s="95"/>
      <c r="Q10" s="94">
        <f>IF($C$6="Nie",0,$C$7-1)</f>
        <v>0</v>
      </c>
      <c r="R10" s="95"/>
      <c r="S10" s="100">
        <f>IF((O10-Q10)&lt;1,1,O10-Q10)</f>
        <v>1</v>
      </c>
    </row>
    <row r="11" spans="2:19" x14ac:dyDescent="0.3"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</row>
    <row r="12" spans="2:19" ht="21.75" customHeight="1" x14ac:dyDescent="0.3">
      <c r="D12" s="110"/>
      <c r="E12" s="108"/>
      <c r="F12" s="108"/>
      <c r="G12" s="108"/>
      <c r="H12" s="108"/>
      <c r="I12" s="108"/>
      <c r="J12" s="109" t="s">
        <v>159</v>
      </c>
      <c r="K12" s="118"/>
      <c r="L12" s="118"/>
      <c r="M12" s="118">
        <f>SUM(M16:M59)</f>
        <v>0</v>
      </c>
      <c r="N12" s="92"/>
      <c r="O12" s="111">
        <f>K12/SUM(O16:O59)</f>
        <v>0</v>
      </c>
      <c r="P12" s="92"/>
      <c r="Q12" s="92"/>
    </row>
    <row r="13" spans="2:19" ht="21.75" customHeight="1" x14ac:dyDescent="0.3">
      <c r="D13" s="139" t="s">
        <v>162</v>
      </c>
      <c r="E13" s="139"/>
      <c r="F13" s="139"/>
      <c r="G13" s="139"/>
      <c r="H13" s="139"/>
      <c r="I13" s="139"/>
      <c r="J13" s="139"/>
      <c r="K13" s="139"/>
      <c r="L13" s="115"/>
      <c r="M13" s="115"/>
      <c r="N13" s="92"/>
      <c r="O13" s="111"/>
      <c r="P13" s="92"/>
      <c r="Q13" s="92"/>
    </row>
    <row r="14" spans="2:19" x14ac:dyDescent="0.3">
      <c r="E14" s="92"/>
      <c r="F14" s="92"/>
      <c r="G14" s="92"/>
      <c r="H14" s="92"/>
      <c r="I14" s="92"/>
      <c r="J14" s="92"/>
      <c r="K14" s="92"/>
      <c r="L14" s="92"/>
      <c r="M14" s="47"/>
      <c r="N14" s="92"/>
      <c r="O14" s="47"/>
      <c r="P14" s="92"/>
      <c r="Q14" s="47"/>
    </row>
    <row r="15" spans="2:19" ht="39.6" x14ac:dyDescent="0.3">
      <c r="B15" s="102"/>
      <c r="C15" s="102"/>
      <c r="E15" s="106" t="str">
        <f>Výpočet!C9</f>
        <v>Pôvodná JC</v>
      </c>
      <c r="G15" s="106" t="str">
        <f>Výpočet!D9</f>
        <v>Navýšená JC</v>
      </c>
      <c r="I15" s="107" t="str">
        <f>Výpočet!E9</f>
        <v>Hodnota navýšenia pôvodnej JC</v>
      </c>
      <c r="K15" s="106" t="s">
        <v>10</v>
      </c>
      <c r="M15" s="107" t="str">
        <f>Výpočet!I9</f>
        <v>Celkové navýšenie = Hodnota navýšenia JC * Množstvo</v>
      </c>
      <c r="O15" s="107" t="str">
        <f>Výpočet!K9</f>
        <v>Pôvodná JC * Množstvo</v>
      </c>
      <c r="Q15" s="107" t="str">
        <f>Výpočet!L9</f>
        <v>Navýšená JC * Množstvo</v>
      </c>
      <c r="S15" s="93"/>
    </row>
    <row r="16" spans="2:19" ht="15" customHeight="1" x14ac:dyDescent="0.3">
      <c r="B16" s="92" t="s">
        <v>158</v>
      </c>
      <c r="C16" s="101">
        <v>1</v>
      </c>
      <c r="E16" s="103">
        <v>100</v>
      </c>
      <c r="G16" s="105">
        <f>E16*$S$10</f>
        <v>100</v>
      </c>
      <c r="I16" s="105">
        <f>G16-E16</f>
        <v>0</v>
      </c>
      <c r="K16" s="103">
        <v>500</v>
      </c>
      <c r="M16" s="105">
        <f>I16*K16</f>
        <v>0</v>
      </c>
      <c r="O16" s="105">
        <f>E16*K16</f>
        <v>50000</v>
      </c>
      <c r="Q16" s="105">
        <f>G16*K16</f>
        <v>50000</v>
      </c>
      <c r="S16" s="47"/>
    </row>
    <row r="17" spans="3:17" ht="15" customHeight="1" x14ac:dyDescent="0.3">
      <c r="C17" s="101">
        <v>2</v>
      </c>
      <c r="E17" s="103"/>
      <c r="G17" s="105">
        <f t="shared" ref="G17:G59" si="0">E17*$S$10</f>
        <v>0</v>
      </c>
      <c r="I17" s="105">
        <f t="shared" ref="I17:I59" si="1">G17-E17</f>
        <v>0</v>
      </c>
      <c r="K17" s="103"/>
      <c r="M17" s="105">
        <f t="shared" ref="M17:M59" si="2">I17*K17</f>
        <v>0</v>
      </c>
      <c r="O17" s="105">
        <f t="shared" ref="O17:O59" si="3">E17*K17</f>
        <v>0</v>
      </c>
      <c r="Q17" s="105">
        <f t="shared" ref="Q17:Q59" si="4">G17*K17</f>
        <v>0</v>
      </c>
    </row>
    <row r="18" spans="3:17" ht="15" customHeight="1" x14ac:dyDescent="0.3">
      <c r="C18" s="101">
        <v>3</v>
      </c>
      <c r="E18" s="103"/>
      <c r="G18" s="105">
        <f t="shared" si="0"/>
        <v>0</v>
      </c>
      <c r="I18" s="105">
        <f t="shared" si="1"/>
        <v>0</v>
      </c>
      <c r="K18" s="103"/>
      <c r="M18" s="105">
        <f t="shared" si="2"/>
        <v>0</v>
      </c>
      <c r="O18" s="105">
        <f t="shared" si="3"/>
        <v>0</v>
      </c>
      <c r="Q18" s="105">
        <f t="shared" si="4"/>
        <v>0</v>
      </c>
    </row>
    <row r="19" spans="3:17" ht="15" customHeight="1" x14ac:dyDescent="0.3">
      <c r="C19" s="101" t="s">
        <v>160</v>
      </c>
      <c r="E19" s="103"/>
      <c r="G19" s="105">
        <f t="shared" si="0"/>
        <v>0</v>
      </c>
      <c r="I19" s="105">
        <f t="shared" si="1"/>
        <v>0</v>
      </c>
      <c r="K19" s="103"/>
      <c r="M19" s="105">
        <f t="shared" si="2"/>
        <v>0</v>
      </c>
      <c r="O19" s="105">
        <f t="shared" si="3"/>
        <v>0</v>
      </c>
      <c r="Q19" s="105">
        <f t="shared" si="4"/>
        <v>0</v>
      </c>
    </row>
    <row r="20" spans="3:17" ht="15" customHeight="1" x14ac:dyDescent="0.3">
      <c r="C20" s="101"/>
      <c r="E20" s="103"/>
      <c r="G20" s="105">
        <f t="shared" si="0"/>
        <v>0</v>
      </c>
      <c r="I20" s="105">
        <f t="shared" si="1"/>
        <v>0</v>
      </c>
      <c r="K20" s="103"/>
      <c r="M20" s="105">
        <f t="shared" si="2"/>
        <v>0</v>
      </c>
      <c r="O20" s="105">
        <f t="shared" si="3"/>
        <v>0</v>
      </c>
      <c r="Q20" s="105">
        <f t="shared" si="4"/>
        <v>0</v>
      </c>
    </row>
    <row r="21" spans="3:17" ht="15" customHeight="1" x14ac:dyDescent="0.3">
      <c r="C21" s="101"/>
      <c r="E21" s="103"/>
      <c r="G21" s="105">
        <f t="shared" si="0"/>
        <v>0</v>
      </c>
      <c r="I21" s="105">
        <f t="shared" si="1"/>
        <v>0</v>
      </c>
      <c r="K21" s="103"/>
      <c r="M21" s="105">
        <f t="shared" si="2"/>
        <v>0</v>
      </c>
      <c r="O21" s="105">
        <f t="shared" si="3"/>
        <v>0</v>
      </c>
      <c r="Q21" s="105">
        <f t="shared" si="4"/>
        <v>0</v>
      </c>
    </row>
    <row r="22" spans="3:17" ht="15" customHeight="1" x14ac:dyDescent="0.3">
      <c r="C22" s="101"/>
      <c r="E22" s="103"/>
      <c r="G22" s="105">
        <f t="shared" si="0"/>
        <v>0</v>
      </c>
      <c r="I22" s="105">
        <f t="shared" si="1"/>
        <v>0</v>
      </c>
      <c r="K22" s="103"/>
      <c r="M22" s="105">
        <f t="shared" si="2"/>
        <v>0</v>
      </c>
      <c r="O22" s="105">
        <f t="shared" si="3"/>
        <v>0</v>
      </c>
      <c r="Q22" s="105">
        <f t="shared" si="4"/>
        <v>0</v>
      </c>
    </row>
    <row r="23" spans="3:17" ht="15" customHeight="1" x14ac:dyDescent="0.3">
      <c r="C23" s="101"/>
      <c r="E23" s="103"/>
      <c r="G23" s="105">
        <f t="shared" si="0"/>
        <v>0</v>
      </c>
      <c r="I23" s="105">
        <f t="shared" si="1"/>
        <v>0</v>
      </c>
      <c r="K23" s="103"/>
      <c r="M23" s="105">
        <f t="shared" si="2"/>
        <v>0</v>
      </c>
      <c r="O23" s="105">
        <f t="shared" si="3"/>
        <v>0</v>
      </c>
      <c r="Q23" s="105">
        <f t="shared" si="4"/>
        <v>0</v>
      </c>
    </row>
    <row r="24" spans="3:17" ht="15" customHeight="1" x14ac:dyDescent="0.3">
      <c r="C24" s="101"/>
      <c r="E24" s="103"/>
      <c r="G24" s="105">
        <f t="shared" si="0"/>
        <v>0</v>
      </c>
      <c r="I24" s="105">
        <f t="shared" si="1"/>
        <v>0</v>
      </c>
      <c r="K24" s="103"/>
      <c r="M24" s="105">
        <f t="shared" si="2"/>
        <v>0</v>
      </c>
      <c r="O24" s="105">
        <f t="shared" si="3"/>
        <v>0</v>
      </c>
      <c r="Q24" s="105">
        <f t="shared" si="4"/>
        <v>0</v>
      </c>
    </row>
    <row r="25" spans="3:17" ht="15" customHeight="1" x14ac:dyDescent="0.3">
      <c r="C25" s="101"/>
      <c r="E25" s="103"/>
      <c r="G25" s="105">
        <f t="shared" si="0"/>
        <v>0</v>
      </c>
      <c r="I25" s="105">
        <f t="shared" si="1"/>
        <v>0</v>
      </c>
      <c r="K25" s="103"/>
      <c r="M25" s="105">
        <f t="shared" si="2"/>
        <v>0</v>
      </c>
      <c r="O25" s="105">
        <f t="shared" si="3"/>
        <v>0</v>
      </c>
      <c r="Q25" s="105">
        <f t="shared" si="4"/>
        <v>0</v>
      </c>
    </row>
    <row r="26" spans="3:17" ht="15" customHeight="1" x14ac:dyDescent="0.3">
      <c r="C26" s="101"/>
      <c r="E26" s="103"/>
      <c r="G26" s="105">
        <f t="shared" si="0"/>
        <v>0</v>
      </c>
      <c r="I26" s="105">
        <f t="shared" si="1"/>
        <v>0</v>
      </c>
      <c r="K26" s="103"/>
      <c r="M26" s="105">
        <f t="shared" si="2"/>
        <v>0</v>
      </c>
      <c r="O26" s="105">
        <f t="shared" si="3"/>
        <v>0</v>
      </c>
      <c r="Q26" s="105">
        <f t="shared" si="4"/>
        <v>0</v>
      </c>
    </row>
    <row r="27" spans="3:17" ht="15" customHeight="1" x14ac:dyDescent="0.3">
      <c r="C27" s="101"/>
      <c r="E27" s="103"/>
      <c r="G27" s="105">
        <f t="shared" si="0"/>
        <v>0</v>
      </c>
      <c r="I27" s="105">
        <f t="shared" si="1"/>
        <v>0</v>
      </c>
      <c r="K27" s="103"/>
      <c r="M27" s="105">
        <f t="shared" si="2"/>
        <v>0</v>
      </c>
      <c r="O27" s="105">
        <f t="shared" si="3"/>
        <v>0</v>
      </c>
      <c r="Q27" s="105">
        <f t="shared" si="4"/>
        <v>0</v>
      </c>
    </row>
    <row r="28" spans="3:17" ht="15" customHeight="1" x14ac:dyDescent="0.3">
      <c r="C28" s="101"/>
      <c r="E28" s="103"/>
      <c r="G28" s="105">
        <f t="shared" si="0"/>
        <v>0</v>
      </c>
      <c r="I28" s="105">
        <f t="shared" si="1"/>
        <v>0</v>
      </c>
      <c r="K28" s="103"/>
      <c r="M28" s="105">
        <f t="shared" si="2"/>
        <v>0</v>
      </c>
      <c r="O28" s="105">
        <f t="shared" si="3"/>
        <v>0</v>
      </c>
      <c r="Q28" s="105">
        <f t="shared" si="4"/>
        <v>0</v>
      </c>
    </row>
    <row r="29" spans="3:17" ht="15" customHeight="1" x14ac:dyDescent="0.3">
      <c r="C29" s="101"/>
      <c r="E29" s="103"/>
      <c r="G29" s="105">
        <f t="shared" si="0"/>
        <v>0</v>
      </c>
      <c r="I29" s="105">
        <f t="shared" si="1"/>
        <v>0</v>
      </c>
      <c r="K29" s="103"/>
      <c r="M29" s="105">
        <f t="shared" si="2"/>
        <v>0</v>
      </c>
      <c r="O29" s="105">
        <f t="shared" si="3"/>
        <v>0</v>
      </c>
      <c r="Q29" s="105">
        <f t="shared" si="4"/>
        <v>0</v>
      </c>
    </row>
    <row r="30" spans="3:17" ht="15" customHeight="1" x14ac:dyDescent="0.3">
      <c r="C30" s="101"/>
      <c r="E30" s="103"/>
      <c r="G30" s="105">
        <f t="shared" si="0"/>
        <v>0</v>
      </c>
      <c r="I30" s="105">
        <f t="shared" si="1"/>
        <v>0</v>
      </c>
      <c r="K30" s="103"/>
      <c r="M30" s="105">
        <f t="shared" si="2"/>
        <v>0</v>
      </c>
      <c r="O30" s="105">
        <f t="shared" si="3"/>
        <v>0</v>
      </c>
      <c r="Q30" s="105">
        <f t="shared" si="4"/>
        <v>0</v>
      </c>
    </row>
    <row r="31" spans="3:17" ht="15" customHeight="1" x14ac:dyDescent="0.3">
      <c r="C31" s="101"/>
      <c r="E31" s="103"/>
      <c r="G31" s="105">
        <f t="shared" si="0"/>
        <v>0</v>
      </c>
      <c r="I31" s="105">
        <f t="shared" si="1"/>
        <v>0</v>
      </c>
      <c r="K31" s="103"/>
      <c r="M31" s="105">
        <f t="shared" si="2"/>
        <v>0</v>
      </c>
      <c r="O31" s="105">
        <f t="shared" si="3"/>
        <v>0</v>
      </c>
      <c r="Q31" s="105">
        <f t="shared" si="4"/>
        <v>0</v>
      </c>
    </row>
    <row r="32" spans="3:17" ht="15" customHeight="1" x14ac:dyDescent="0.3">
      <c r="C32" s="101"/>
      <c r="E32" s="103"/>
      <c r="G32" s="105">
        <f t="shared" si="0"/>
        <v>0</v>
      </c>
      <c r="I32" s="105">
        <f t="shared" si="1"/>
        <v>0</v>
      </c>
      <c r="K32" s="103"/>
      <c r="M32" s="105">
        <f t="shared" si="2"/>
        <v>0</v>
      </c>
      <c r="O32" s="105">
        <f t="shared" si="3"/>
        <v>0</v>
      </c>
      <c r="Q32" s="105">
        <f t="shared" si="4"/>
        <v>0</v>
      </c>
    </row>
    <row r="33" spans="3:17" ht="15" customHeight="1" x14ac:dyDescent="0.3">
      <c r="C33" s="101"/>
      <c r="E33" s="103"/>
      <c r="G33" s="105">
        <f t="shared" si="0"/>
        <v>0</v>
      </c>
      <c r="I33" s="105">
        <f t="shared" si="1"/>
        <v>0</v>
      </c>
      <c r="K33" s="103"/>
      <c r="M33" s="105">
        <f t="shared" si="2"/>
        <v>0</v>
      </c>
      <c r="O33" s="105">
        <f t="shared" si="3"/>
        <v>0</v>
      </c>
      <c r="Q33" s="105">
        <f t="shared" si="4"/>
        <v>0</v>
      </c>
    </row>
    <row r="34" spans="3:17" ht="15" customHeight="1" x14ac:dyDescent="0.3">
      <c r="C34" s="101"/>
      <c r="E34" s="103"/>
      <c r="G34" s="105">
        <f t="shared" si="0"/>
        <v>0</v>
      </c>
      <c r="I34" s="105">
        <f t="shared" si="1"/>
        <v>0</v>
      </c>
      <c r="K34" s="103"/>
      <c r="M34" s="105">
        <f t="shared" si="2"/>
        <v>0</v>
      </c>
      <c r="O34" s="105">
        <f t="shared" si="3"/>
        <v>0</v>
      </c>
      <c r="Q34" s="105">
        <f t="shared" si="4"/>
        <v>0</v>
      </c>
    </row>
    <row r="35" spans="3:17" ht="15" customHeight="1" x14ac:dyDescent="0.3">
      <c r="C35" s="101"/>
      <c r="E35" s="103"/>
      <c r="G35" s="105">
        <f t="shared" si="0"/>
        <v>0</v>
      </c>
      <c r="I35" s="105">
        <f t="shared" si="1"/>
        <v>0</v>
      </c>
      <c r="K35" s="103"/>
      <c r="M35" s="105">
        <f t="shared" si="2"/>
        <v>0</v>
      </c>
      <c r="O35" s="105">
        <f t="shared" si="3"/>
        <v>0</v>
      </c>
      <c r="Q35" s="105">
        <f t="shared" si="4"/>
        <v>0</v>
      </c>
    </row>
    <row r="36" spans="3:17" ht="15" customHeight="1" x14ac:dyDescent="0.3">
      <c r="C36" s="101"/>
      <c r="E36" s="103"/>
      <c r="G36" s="105">
        <f t="shared" si="0"/>
        <v>0</v>
      </c>
      <c r="I36" s="105">
        <f t="shared" si="1"/>
        <v>0</v>
      </c>
      <c r="K36" s="103"/>
      <c r="M36" s="105">
        <f t="shared" si="2"/>
        <v>0</v>
      </c>
      <c r="O36" s="105">
        <f t="shared" si="3"/>
        <v>0</v>
      </c>
      <c r="Q36" s="105">
        <f t="shared" si="4"/>
        <v>0</v>
      </c>
    </row>
    <row r="37" spans="3:17" ht="15" customHeight="1" x14ac:dyDescent="0.3">
      <c r="C37" s="101"/>
      <c r="E37" s="103"/>
      <c r="G37" s="105">
        <f t="shared" si="0"/>
        <v>0</v>
      </c>
      <c r="I37" s="105">
        <f t="shared" si="1"/>
        <v>0</v>
      </c>
      <c r="K37" s="103"/>
      <c r="M37" s="105">
        <f t="shared" si="2"/>
        <v>0</v>
      </c>
      <c r="O37" s="105">
        <f t="shared" si="3"/>
        <v>0</v>
      </c>
      <c r="Q37" s="105">
        <f t="shared" si="4"/>
        <v>0</v>
      </c>
    </row>
    <row r="38" spans="3:17" ht="15" customHeight="1" x14ac:dyDescent="0.3">
      <c r="C38" s="101"/>
      <c r="E38" s="103"/>
      <c r="G38" s="105">
        <f t="shared" si="0"/>
        <v>0</v>
      </c>
      <c r="I38" s="105">
        <f t="shared" si="1"/>
        <v>0</v>
      </c>
      <c r="K38" s="103"/>
      <c r="M38" s="105">
        <f t="shared" si="2"/>
        <v>0</v>
      </c>
      <c r="O38" s="105">
        <f t="shared" si="3"/>
        <v>0</v>
      </c>
      <c r="Q38" s="105">
        <f t="shared" si="4"/>
        <v>0</v>
      </c>
    </row>
    <row r="39" spans="3:17" ht="15" customHeight="1" x14ac:dyDescent="0.3">
      <c r="C39" s="101"/>
      <c r="E39" s="103"/>
      <c r="G39" s="105">
        <f t="shared" si="0"/>
        <v>0</v>
      </c>
      <c r="I39" s="105">
        <f t="shared" si="1"/>
        <v>0</v>
      </c>
      <c r="K39" s="103"/>
      <c r="M39" s="105">
        <f t="shared" si="2"/>
        <v>0</v>
      </c>
      <c r="O39" s="105">
        <f t="shared" si="3"/>
        <v>0</v>
      </c>
      <c r="Q39" s="105">
        <f t="shared" si="4"/>
        <v>0</v>
      </c>
    </row>
    <row r="40" spans="3:17" ht="15" customHeight="1" x14ac:dyDescent="0.3">
      <c r="C40" s="101"/>
      <c r="E40" s="103"/>
      <c r="G40" s="105">
        <f t="shared" si="0"/>
        <v>0</v>
      </c>
      <c r="I40" s="105">
        <f t="shared" si="1"/>
        <v>0</v>
      </c>
      <c r="K40" s="103"/>
      <c r="M40" s="105">
        <f t="shared" si="2"/>
        <v>0</v>
      </c>
      <c r="O40" s="105">
        <f t="shared" si="3"/>
        <v>0</v>
      </c>
      <c r="Q40" s="105">
        <f t="shared" si="4"/>
        <v>0</v>
      </c>
    </row>
    <row r="41" spans="3:17" ht="15" customHeight="1" x14ac:dyDescent="0.3">
      <c r="C41" s="101"/>
      <c r="E41" s="103"/>
      <c r="G41" s="105">
        <f t="shared" si="0"/>
        <v>0</v>
      </c>
      <c r="I41" s="105">
        <f t="shared" si="1"/>
        <v>0</v>
      </c>
      <c r="K41" s="103"/>
      <c r="M41" s="105">
        <f t="shared" si="2"/>
        <v>0</v>
      </c>
      <c r="O41" s="105">
        <f t="shared" si="3"/>
        <v>0</v>
      </c>
      <c r="Q41" s="105">
        <f t="shared" si="4"/>
        <v>0</v>
      </c>
    </row>
    <row r="42" spans="3:17" ht="15" customHeight="1" x14ac:dyDescent="0.3">
      <c r="C42" s="101"/>
      <c r="E42" s="103"/>
      <c r="G42" s="105">
        <f t="shared" si="0"/>
        <v>0</v>
      </c>
      <c r="I42" s="105">
        <f t="shared" si="1"/>
        <v>0</v>
      </c>
      <c r="K42" s="103"/>
      <c r="M42" s="105">
        <f t="shared" si="2"/>
        <v>0</v>
      </c>
      <c r="O42" s="105">
        <f t="shared" si="3"/>
        <v>0</v>
      </c>
      <c r="Q42" s="105">
        <f t="shared" si="4"/>
        <v>0</v>
      </c>
    </row>
    <row r="43" spans="3:17" ht="15" customHeight="1" x14ac:dyDescent="0.3">
      <c r="C43" s="101"/>
      <c r="E43" s="103"/>
      <c r="G43" s="105">
        <f t="shared" si="0"/>
        <v>0</v>
      </c>
      <c r="I43" s="105">
        <f t="shared" si="1"/>
        <v>0</v>
      </c>
      <c r="K43" s="103"/>
      <c r="M43" s="105">
        <f t="shared" si="2"/>
        <v>0</v>
      </c>
      <c r="O43" s="105">
        <f t="shared" si="3"/>
        <v>0</v>
      </c>
      <c r="Q43" s="105">
        <f t="shared" si="4"/>
        <v>0</v>
      </c>
    </row>
    <row r="44" spans="3:17" ht="15" customHeight="1" x14ac:dyDescent="0.3">
      <c r="C44" s="101"/>
      <c r="E44" s="103"/>
      <c r="G44" s="105">
        <f t="shared" si="0"/>
        <v>0</v>
      </c>
      <c r="I44" s="105">
        <f t="shared" si="1"/>
        <v>0</v>
      </c>
      <c r="K44" s="103"/>
      <c r="M44" s="105">
        <f t="shared" si="2"/>
        <v>0</v>
      </c>
      <c r="O44" s="105">
        <f t="shared" si="3"/>
        <v>0</v>
      </c>
      <c r="Q44" s="105">
        <f t="shared" si="4"/>
        <v>0</v>
      </c>
    </row>
    <row r="45" spans="3:17" ht="15" customHeight="1" x14ac:dyDescent="0.3">
      <c r="C45" s="101"/>
      <c r="E45" s="103"/>
      <c r="G45" s="105">
        <f t="shared" si="0"/>
        <v>0</v>
      </c>
      <c r="I45" s="105">
        <f t="shared" si="1"/>
        <v>0</v>
      </c>
      <c r="K45" s="103"/>
      <c r="M45" s="105">
        <f t="shared" si="2"/>
        <v>0</v>
      </c>
      <c r="O45" s="105">
        <f t="shared" si="3"/>
        <v>0</v>
      </c>
      <c r="Q45" s="105">
        <f t="shared" si="4"/>
        <v>0</v>
      </c>
    </row>
    <row r="46" spans="3:17" ht="15" customHeight="1" x14ac:dyDescent="0.3">
      <c r="C46" s="101"/>
      <c r="E46" s="103"/>
      <c r="G46" s="105">
        <f t="shared" si="0"/>
        <v>0</v>
      </c>
      <c r="I46" s="105">
        <f t="shared" si="1"/>
        <v>0</v>
      </c>
      <c r="K46" s="103"/>
      <c r="M46" s="105">
        <f t="shared" si="2"/>
        <v>0</v>
      </c>
      <c r="O46" s="105">
        <f t="shared" si="3"/>
        <v>0</v>
      </c>
      <c r="Q46" s="105">
        <f t="shared" si="4"/>
        <v>0</v>
      </c>
    </row>
    <row r="47" spans="3:17" ht="15" customHeight="1" x14ac:dyDescent="0.3">
      <c r="C47" s="101"/>
      <c r="E47" s="103"/>
      <c r="G47" s="105">
        <f t="shared" si="0"/>
        <v>0</v>
      </c>
      <c r="I47" s="105">
        <f t="shared" si="1"/>
        <v>0</v>
      </c>
      <c r="K47" s="103"/>
      <c r="M47" s="105">
        <f t="shared" si="2"/>
        <v>0</v>
      </c>
      <c r="O47" s="105">
        <f t="shared" si="3"/>
        <v>0</v>
      </c>
      <c r="Q47" s="105">
        <f t="shared" si="4"/>
        <v>0</v>
      </c>
    </row>
    <row r="48" spans="3:17" ht="15" customHeight="1" x14ac:dyDescent="0.3">
      <c r="C48" s="101"/>
      <c r="E48" s="103"/>
      <c r="G48" s="105">
        <f t="shared" si="0"/>
        <v>0</v>
      </c>
      <c r="I48" s="105">
        <f t="shared" si="1"/>
        <v>0</v>
      </c>
      <c r="K48" s="103"/>
      <c r="M48" s="105">
        <f t="shared" si="2"/>
        <v>0</v>
      </c>
      <c r="O48" s="105">
        <f t="shared" si="3"/>
        <v>0</v>
      </c>
      <c r="Q48" s="105">
        <f t="shared" si="4"/>
        <v>0</v>
      </c>
    </row>
    <row r="49" spans="3:17" ht="15" customHeight="1" x14ac:dyDescent="0.3">
      <c r="C49" s="101"/>
      <c r="E49" s="103"/>
      <c r="G49" s="105">
        <f t="shared" si="0"/>
        <v>0</v>
      </c>
      <c r="I49" s="105">
        <f t="shared" si="1"/>
        <v>0</v>
      </c>
      <c r="K49" s="103"/>
      <c r="M49" s="105">
        <f t="shared" si="2"/>
        <v>0</v>
      </c>
      <c r="O49" s="105">
        <f t="shared" si="3"/>
        <v>0</v>
      </c>
      <c r="Q49" s="105">
        <f t="shared" si="4"/>
        <v>0</v>
      </c>
    </row>
    <row r="50" spans="3:17" ht="15" customHeight="1" x14ac:dyDescent="0.3">
      <c r="C50" s="101"/>
      <c r="E50" s="103"/>
      <c r="G50" s="105">
        <f t="shared" si="0"/>
        <v>0</v>
      </c>
      <c r="I50" s="105">
        <f t="shared" si="1"/>
        <v>0</v>
      </c>
      <c r="K50" s="103"/>
      <c r="M50" s="105">
        <f t="shared" si="2"/>
        <v>0</v>
      </c>
      <c r="O50" s="105">
        <f t="shared" si="3"/>
        <v>0</v>
      </c>
      <c r="Q50" s="105">
        <f t="shared" si="4"/>
        <v>0</v>
      </c>
    </row>
    <row r="51" spans="3:17" ht="15" customHeight="1" x14ac:dyDescent="0.3">
      <c r="C51" s="101"/>
      <c r="E51" s="103"/>
      <c r="G51" s="105">
        <f t="shared" si="0"/>
        <v>0</v>
      </c>
      <c r="I51" s="105">
        <f t="shared" si="1"/>
        <v>0</v>
      </c>
      <c r="K51" s="103"/>
      <c r="M51" s="105">
        <f t="shared" si="2"/>
        <v>0</v>
      </c>
      <c r="O51" s="105">
        <f t="shared" si="3"/>
        <v>0</v>
      </c>
      <c r="Q51" s="105">
        <f t="shared" si="4"/>
        <v>0</v>
      </c>
    </row>
    <row r="52" spans="3:17" ht="15" customHeight="1" x14ac:dyDescent="0.3">
      <c r="C52" s="101"/>
      <c r="E52" s="103"/>
      <c r="G52" s="105">
        <f t="shared" si="0"/>
        <v>0</v>
      </c>
      <c r="I52" s="105">
        <f t="shared" si="1"/>
        <v>0</v>
      </c>
      <c r="K52" s="103"/>
      <c r="M52" s="105">
        <f t="shared" si="2"/>
        <v>0</v>
      </c>
      <c r="O52" s="105">
        <f t="shared" si="3"/>
        <v>0</v>
      </c>
      <c r="Q52" s="105">
        <f t="shared" si="4"/>
        <v>0</v>
      </c>
    </row>
    <row r="53" spans="3:17" ht="15" customHeight="1" x14ac:dyDescent="0.3">
      <c r="C53" s="101"/>
      <c r="E53" s="103"/>
      <c r="G53" s="105">
        <f t="shared" si="0"/>
        <v>0</v>
      </c>
      <c r="I53" s="105">
        <f t="shared" si="1"/>
        <v>0</v>
      </c>
      <c r="K53" s="103"/>
      <c r="M53" s="105">
        <f t="shared" si="2"/>
        <v>0</v>
      </c>
      <c r="O53" s="105">
        <f t="shared" si="3"/>
        <v>0</v>
      </c>
      <c r="Q53" s="105">
        <f t="shared" si="4"/>
        <v>0</v>
      </c>
    </row>
    <row r="54" spans="3:17" ht="15" customHeight="1" x14ac:dyDescent="0.3">
      <c r="C54" s="101"/>
      <c r="E54" s="103"/>
      <c r="G54" s="105">
        <f t="shared" si="0"/>
        <v>0</v>
      </c>
      <c r="I54" s="105">
        <f t="shared" si="1"/>
        <v>0</v>
      </c>
      <c r="K54" s="103"/>
      <c r="M54" s="105">
        <f t="shared" si="2"/>
        <v>0</v>
      </c>
      <c r="O54" s="105">
        <f t="shared" si="3"/>
        <v>0</v>
      </c>
      <c r="Q54" s="105">
        <f t="shared" si="4"/>
        <v>0</v>
      </c>
    </row>
    <row r="55" spans="3:17" ht="15" customHeight="1" x14ac:dyDescent="0.3">
      <c r="C55" s="101"/>
      <c r="E55" s="103"/>
      <c r="G55" s="105">
        <f t="shared" si="0"/>
        <v>0</v>
      </c>
      <c r="I55" s="105">
        <f t="shared" si="1"/>
        <v>0</v>
      </c>
      <c r="K55" s="103"/>
      <c r="M55" s="105">
        <f t="shared" si="2"/>
        <v>0</v>
      </c>
      <c r="O55" s="105">
        <f t="shared" si="3"/>
        <v>0</v>
      </c>
      <c r="Q55" s="105">
        <f t="shared" si="4"/>
        <v>0</v>
      </c>
    </row>
    <row r="56" spans="3:17" ht="15" customHeight="1" x14ac:dyDescent="0.3">
      <c r="C56" s="101"/>
      <c r="E56" s="103"/>
      <c r="G56" s="105">
        <f t="shared" si="0"/>
        <v>0</v>
      </c>
      <c r="I56" s="105">
        <f t="shared" si="1"/>
        <v>0</v>
      </c>
      <c r="K56" s="103"/>
      <c r="M56" s="105">
        <f t="shared" si="2"/>
        <v>0</v>
      </c>
      <c r="O56" s="105">
        <f t="shared" si="3"/>
        <v>0</v>
      </c>
      <c r="Q56" s="105">
        <f t="shared" si="4"/>
        <v>0</v>
      </c>
    </row>
    <row r="57" spans="3:17" ht="15" customHeight="1" x14ac:dyDescent="0.3">
      <c r="C57" s="101"/>
      <c r="E57" s="103"/>
      <c r="G57" s="105">
        <f t="shared" si="0"/>
        <v>0</v>
      </c>
      <c r="I57" s="105">
        <f t="shared" si="1"/>
        <v>0</v>
      </c>
      <c r="K57" s="103"/>
      <c r="M57" s="105">
        <f t="shared" si="2"/>
        <v>0</v>
      </c>
      <c r="O57" s="105">
        <f t="shared" si="3"/>
        <v>0</v>
      </c>
      <c r="Q57" s="105">
        <f t="shared" si="4"/>
        <v>0</v>
      </c>
    </row>
    <row r="58" spans="3:17" ht="15" customHeight="1" x14ac:dyDescent="0.3">
      <c r="C58" s="101"/>
      <c r="E58" s="103"/>
      <c r="G58" s="105">
        <f t="shared" si="0"/>
        <v>0</v>
      </c>
      <c r="I58" s="105">
        <f t="shared" si="1"/>
        <v>0</v>
      </c>
      <c r="K58" s="103"/>
      <c r="M58" s="105">
        <f t="shared" si="2"/>
        <v>0</v>
      </c>
      <c r="O58" s="105">
        <f t="shared" si="3"/>
        <v>0</v>
      </c>
      <c r="Q58" s="105">
        <f t="shared" si="4"/>
        <v>0</v>
      </c>
    </row>
    <row r="59" spans="3:17" ht="15" customHeight="1" x14ac:dyDescent="0.3">
      <c r="C59" s="101"/>
      <c r="E59" s="103"/>
      <c r="G59" s="105">
        <f t="shared" si="0"/>
        <v>0</v>
      </c>
      <c r="I59" s="105">
        <f t="shared" si="1"/>
        <v>0</v>
      </c>
      <c r="K59" s="103"/>
      <c r="M59" s="105">
        <f t="shared" si="2"/>
        <v>0</v>
      </c>
      <c r="O59" s="105">
        <f t="shared" si="3"/>
        <v>0</v>
      </c>
      <c r="Q59" s="105">
        <f t="shared" si="4"/>
        <v>0</v>
      </c>
    </row>
    <row r="60" spans="3:17" ht="15" customHeight="1" x14ac:dyDescent="0.3">
      <c r="C60" s="101"/>
      <c r="E60" s="105"/>
      <c r="G60" s="105"/>
      <c r="I60" s="105"/>
      <c r="K60" s="105"/>
      <c r="M60" s="105"/>
      <c r="O60" s="105"/>
      <c r="Q60" s="105"/>
    </row>
    <row r="61" spans="3:17" ht="15" customHeight="1" x14ac:dyDescent="0.3">
      <c r="C61" s="101"/>
      <c r="E61" s="105"/>
      <c r="G61" s="105"/>
      <c r="I61" s="105"/>
      <c r="K61" s="105"/>
      <c r="M61" s="105"/>
      <c r="O61" s="105"/>
      <c r="Q61" s="105"/>
    </row>
    <row r="62" spans="3:17" ht="15" customHeight="1" x14ac:dyDescent="0.3">
      <c r="C62" s="101"/>
      <c r="E62" s="105"/>
      <c r="G62" s="105"/>
      <c r="I62" s="105"/>
      <c r="K62" s="105"/>
      <c r="M62" s="105"/>
      <c r="O62" s="105"/>
      <c r="Q62" s="105"/>
    </row>
    <row r="63" spans="3:17" ht="15" customHeight="1" x14ac:dyDescent="0.3">
      <c r="C63" s="101"/>
      <c r="E63" s="105"/>
      <c r="G63" s="105"/>
      <c r="I63" s="105"/>
      <c r="K63" s="105"/>
      <c r="M63" s="105"/>
      <c r="O63" s="105"/>
      <c r="Q63" s="105"/>
    </row>
    <row r="64" spans="3:17" ht="15" customHeight="1" x14ac:dyDescent="0.3">
      <c r="C64" s="101"/>
      <c r="E64" s="105"/>
      <c r="G64" s="105"/>
      <c r="I64" s="105"/>
      <c r="K64" s="105"/>
      <c r="M64" s="105"/>
      <c r="O64" s="105"/>
      <c r="Q64" s="105"/>
    </row>
    <row r="65" spans="3:17" ht="15" customHeight="1" x14ac:dyDescent="0.3">
      <c r="C65" s="101"/>
      <c r="E65" s="105"/>
      <c r="G65" s="105"/>
      <c r="I65" s="105"/>
      <c r="K65" s="105"/>
      <c r="M65" s="105"/>
      <c r="O65" s="105"/>
      <c r="Q65" s="105"/>
    </row>
    <row r="66" spans="3:17" ht="15" customHeight="1" x14ac:dyDescent="0.3">
      <c r="C66" s="101"/>
      <c r="E66" s="105"/>
      <c r="G66" s="105"/>
      <c r="I66" s="105"/>
      <c r="K66" s="105"/>
      <c r="M66" s="105"/>
      <c r="O66" s="105"/>
      <c r="Q66" s="105"/>
    </row>
    <row r="67" spans="3:17" ht="15" customHeight="1" x14ac:dyDescent="0.3">
      <c r="C67" s="101"/>
      <c r="E67" s="105"/>
      <c r="G67" s="105"/>
      <c r="I67" s="105"/>
      <c r="K67" s="105"/>
      <c r="M67" s="105"/>
      <c r="O67" s="105"/>
      <c r="Q67" s="105"/>
    </row>
    <row r="68" spans="3:17" ht="15" customHeight="1" x14ac:dyDescent="0.3">
      <c r="C68" s="101"/>
      <c r="E68" s="105"/>
      <c r="G68" s="105"/>
      <c r="I68" s="105"/>
      <c r="K68" s="105"/>
      <c r="M68" s="105"/>
      <c r="O68" s="105"/>
      <c r="Q68" s="105"/>
    </row>
    <row r="69" spans="3:17" ht="15" customHeight="1" x14ac:dyDescent="0.3">
      <c r="C69" s="101"/>
      <c r="E69" s="105"/>
      <c r="G69" s="105"/>
      <c r="I69" s="105"/>
      <c r="K69" s="105"/>
      <c r="M69" s="105"/>
      <c r="O69" s="105"/>
      <c r="Q69" s="105"/>
    </row>
    <row r="70" spans="3:17" ht="15" customHeight="1" x14ac:dyDescent="0.3">
      <c r="C70" s="101"/>
      <c r="E70" s="105"/>
      <c r="G70" s="105"/>
      <c r="I70" s="105"/>
      <c r="K70" s="105"/>
      <c r="M70" s="105"/>
      <c r="O70" s="105"/>
      <c r="Q70" s="105"/>
    </row>
    <row r="71" spans="3:17" ht="15" customHeight="1" x14ac:dyDescent="0.3">
      <c r="C71" s="101"/>
      <c r="E71" s="105"/>
      <c r="G71" s="105"/>
      <c r="I71" s="105"/>
      <c r="K71" s="105"/>
      <c r="M71" s="105"/>
      <c r="O71" s="105"/>
      <c r="Q71" s="105"/>
    </row>
    <row r="72" spans="3:17" ht="15" customHeight="1" x14ac:dyDescent="0.3">
      <c r="C72" s="101"/>
      <c r="E72" s="105"/>
      <c r="G72" s="105"/>
      <c r="I72" s="105"/>
      <c r="K72" s="105"/>
      <c r="M72" s="105"/>
      <c r="O72" s="105"/>
      <c r="Q72" s="105"/>
    </row>
    <row r="73" spans="3:17" ht="15" customHeight="1" x14ac:dyDescent="0.3">
      <c r="C73" s="101"/>
      <c r="E73" s="105"/>
      <c r="G73" s="105"/>
      <c r="I73" s="105"/>
      <c r="K73" s="105"/>
      <c r="M73" s="105"/>
      <c r="O73" s="105"/>
      <c r="Q73" s="105"/>
    </row>
    <row r="74" spans="3:17" ht="15" customHeight="1" x14ac:dyDescent="0.3">
      <c r="C74" s="101"/>
      <c r="E74" s="105"/>
      <c r="G74" s="105"/>
      <c r="I74" s="105"/>
      <c r="K74" s="105"/>
      <c r="M74" s="105"/>
      <c r="O74" s="105"/>
      <c r="Q74" s="105"/>
    </row>
    <row r="75" spans="3:17" ht="15" customHeight="1" x14ac:dyDescent="0.3">
      <c r="C75" s="101"/>
      <c r="E75" s="105"/>
      <c r="G75" s="105"/>
      <c r="I75" s="105"/>
      <c r="K75" s="105"/>
      <c r="M75" s="105"/>
      <c r="O75" s="105"/>
      <c r="Q75" s="105"/>
    </row>
    <row r="76" spans="3:17" ht="15" customHeight="1" x14ac:dyDescent="0.3">
      <c r="C76" s="101"/>
      <c r="E76" s="105"/>
      <c r="G76" s="105"/>
      <c r="I76" s="105"/>
      <c r="K76" s="105"/>
      <c r="M76" s="105"/>
      <c r="O76" s="105"/>
      <c r="Q76" s="105"/>
    </row>
    <row r="77" spans="3:17" ht="15" customHeight="1" x14ac:dyDescent="0.3">
      <c r="C77" s="101"/>
      <c r="E77" s="105"/>
      <c r="G77" s="105"/>
      <c r="I77" s="105"/>
      <c r="K77" s="105"/>
      <c r="M77" s="105"/>
      <c r="O77" s="105"/>
      <c r="Q77" s="105"/>
    </row>
    <row r="78" spans="3:17" ht="15" customHeight="1" x14ac:dyDescent="0.3">
      <c r="C78" s="101"/>
      <c r="E78" s="105"/>
      <c r="G78" s="105"/>
      <c r="I78" s="105"/>
      <c r="K78" s="105"/>
      <c r="M78" s="105"/>
      <c r="O78" s="105"/>
      <c r="Q78" s="105"/>
    </row>
    <row r="79" spans="3:17" ht="15" customHeight="1" x14ac:dyDescent="0.3">
      <c r="C79" s="101"/>
      <c r="E79" s="105"/>
      <c r="G79" s="105"/>
      <c r="I79" s="105"/>
      <c r="K79" s="105"/>
      <c r="M79" s="105"/>
      <c r="O79" s="105"/>
      <c r="Q79" s="105"/>
    </row>
    <row r="80" spans="3:17" ht="15" customHeight="1" x14ac:dyDescent="0.3">
      <c r="C80" s="101"/>
      <c r="E80" s="105"/>
      <c r="G80" s="105"/>
      <c r="I80" s="105"/>
      <c r="K80" s="105"/>
      <c r="M80" s="105"/>
      <c r="O80" s="105"/>
      <c r="Q80" s="105"/>
    </row>
    <row r="81" spans="3:17" ht="15" customHeight="1" x14ac:dyDescent="0.3">
      <c r="C81" s="101"/>
      <c r="E81" s="105"/>
      <c r="G81" s="105"/>
      <c r="I81" s="105"/>
      <c r="K81" s="105"/>
      <c r="M81" s="105"/>
      <c r="O81" s="105"/>
      <c r="Q81" s="105"/>
    </row>
    <row r="82" spans="3:17" ht="15" customHeight="1" x14ac:dyDescent="0.3">
      <c r="C82" s="101"/>
      <c r="E82" s="105"/>
      <c r="G82" s="105"/>
      <c r="I82" s="105"/>
      <c r="K82" s="105"/>
      <c r="M82" s="105"/>
      <c r="O82" s="105"/>
      <c r="Q82" s="105"/>
    </row>
    <row r="83" spans="3:17" ht="15" customHeight="1" x14ac:dyDescent="0.3">
      <c r="C83" s="101"/>
      <c r="E83" s="105"/>
      <c r="G83" s="105"/>
      <c r="I83" s="105"/>
      <c r="K83" s="105"/>
      <c r="M83" s="105"/>
      <c r="O83" s="105"/>
      <c r="Q83" s="105"/>
    </row>
    <row r="84" spans="3:17" ht="15" customHeight="1" x14ac:dyDescent="0.3">
      <c r="C84" s="101"/>
      <c r="E84" s="105"/>
      <c r="G84" s="105"/>
      <c r="I84" s="105"/>
      <c r="K84" s="105"/>
      <c r="M84" s="105"/>
      <c r="O84" s="105"/>
      <c r="Q84" s="105"/>
    </row>
    <row r="85" spans="3:17" ht="15" customHeight="1" x14ac:dyDescent="0.3">
      <c r="C85" s="101"/>
      <c r="E85" s="105"/>
      <c r="G85" s="105"/>
      <c r="I85" s="105"/>
      <c r="K85" s="105"/>
      <c r="M85" s="105"/>
      <c r="O85" s="105"/>
      <c r="Q85" s="105"/>
    </row>
    <row r="86" spans="3:17" ht="15" customHeight="1" x14ac:dyDescent="0.3">
      <c r="C86" s="101"/>
      <c r="E86" s="105"/>
      <c r="G86" s="105"/>
      <c r="I86" s="105"/>
      <c r="K86" s="105"/>
      <c r="M86" s="105"/>
      <c r="O86" s="105"/>
      <c r="Q86" s="105"/>
    </row>
    <row r="87" spans="3:17" ht="15" customHeight="1" x14ac:dyDescent="0.3">
      <c r="C87" s="101"/>
      <c r="E87" s="105"/>
      <c r="G87" s="105"/>
      <c r="I87" s="105"/>
      <c r="K87" s="105"/>
      <c r="M87" s="105"/>
      <c r="O87" s="105"/>
      <c r="Q87" s="105"/>
    </row>
    <row r="88" spans="3:17" ht="15" customHeight="1" x14ac:dyDescent="0.3">
      <c r="C88" s="101"/>
      <c r="E88" s="105"/>
      <c r="G88" s="105"/>
      <c r="I88" s="105"/>
      <c r="K88" s="105"/>
      <c r="M88" s="105"/>
      <c r="O88" s="105"/>
      <c r="Q88" s="105"/>
    </row>
    <row r="89" spans="3:17" ht="15" customHeight="1" x14ac:dyDescent="0.3">
      <c r="C89" s="101"/>
      <c r="E89" s="105"/>
      <c r="G89" s="105"/>
      <c r="I89" s="105"/>
      <c r="K89" s="105"/>
      <c r="M89" s="105"/>
      <c r="O89" s="105"/>
      <c r="Q89" s="105"/>
    </row>
    <row r="90" spans="3:17" ht="15" customHeight="1" x14ac:dyDescent="0.3">
      <c r="C90" s="101"/>
      <c r="E90" s="105"/>
      <c r="G90" s="105"/>
      <c r="I90" s="105"/>
      <c r="K90" s="105"/>
      <c r="M90" s="105"/>
      <c r="O90" s="105"/>
      <c r="Q90" s="105"/>
    </row>
    <row r="91" spans="3:17" ht="15" customHeight="1" x14ac:dyDescent="0.3">
      <c r="C91" s="101"/>
      <c r="E91" s="105"/>
      <c r="G91" s="105"/>
      <c r="I91" s="105"/>
      <c r="K91" s="105"/>
      <c r="M91" s="105"/>
      <c r="O91" s="105"/>
      <c r="Q91" s="105"/>
    </row>
    <row r="92" spans="3:17" ht="15" customHeight="1" x14ac:dyDescent="0.3">
      <c r="C92" s="101"/>
      <c r="E92" s="105"/>
      <c r="G92" s="105"/>
      <c r="I92" s="105"/>
      <c r="K92" s="105"/>
      <c r="M92" s="105"/>
      <c r="O92" s="105"/>
      <c r="Q92" s="105"/>
    </row>
    <row r="93" spans="3:17" ht="15" customHeight="1" x14ac:dyDescent="0.3">
      <c r="C93" s="101"/>
      <c r="E93" s="105"/>
      <c r="G93" s="105"/>
      <c r="I93" s="105"/>
      <c r="K93" s="105"/>
      <c r="M93" s="105"/>
      <c r="O93" s="105"/>
      <c r="Q93" s="105"/>
    </row>
    <row r="94" spans="3:17" ht="15" customHeight="1" x14ac:dyDescent="0.3">
      <c r="C94" s="101"/>
      <c r="E94" s="105"/>
      <c r="G94" s="105"/>
      <c r="I94" s="105"/>
      <c r="K94" s="105"/>
      <c r="M94" s="105"/>
      <c r="O94" s="105"/>
      <c r="Q94" s="105"/>
    </row>
    <row r="95" spans="3:17" ht="15" customHeight="1" x14ac:dyDescent="0.3">
      <c r="C95" s="101"/>
      <c r="E95" s="105"/>
      <c r="G95" s="105"/>
      <c r="I95" s="105"/>
      <c r="K95" s="105"/>
      <c r="M95" s="105"/>
      <c r="O95" s="105"/>
      <c r="Q95" s="105"/>
    </row>
    <row r="96" spans="3:17" ht="15" customHeight="1" x14ac:dyDescent="0.3">
      <c r="C96" s="101"/>
      <c r="E96" s="105"/>
      <c r="G96" s="105"/>
      <c r="I96" s="105"/>
      <c r="K96" s="105"/>
      <c r="M96" s="105"/>
      <c r="O96" s="105"/>
      <c r="Q96" s="105"/>
    </row>
    <row r="97" spans="3:17" ht="15" customHeight="1" x14ac:dyDescent="0.3">
      <c r="C97" s="101"/>
      <c r="E97" s="105"/>
      <c r="G97" s="105"/>
      <c r="I97" s="105"/>
      <c r="K97" s="105"/>
      <c r="M97" s="105"/>
      <c r="O97" s="105"/>
      <c r="Q97" s="105"/>
    </row>
    <row r="98" spans="3:17" ht="15" customHeight="1" x14ac:dyDescent="0.3">
      <c r="C98" s="101"/>
      <c r="E98" s="105"/>
      <c r="G98" s="105"/>
      <c r="I98" s="105"/>
      <c r="K98" s="105"/>
      <c r="M98" s="105"/>
      <c r="O98" s="105"/>
      <c r="Q98" s="105"/>
    </row>
    <row r="99" spans="3:17" ht="15" customHeight="1" x14ac:dyDescent="0.3">
      <c r="C99" s="101"/>
      <c r="E99" s="105"/>
      <c r="G99" s="105"/>
      <c r="I99" s="105"/>
      <c r="K99" s="105"/>
      <c r="M99" s="105"/>
      <c r="O99" s="105"/>
      <c r="Q99" s="105"/>
    </row>
    <row r="100" spans="3:17" ht="15" customHeight="1" x14ac:dyDescent="0.3">
      <c r="C100" s="101"/>
      <c r="E100" s="105"/>
      <c r="G100" s="105"/>
      <c r="I100" s="105"/>
      <c r="K100" s="105"/>
      <c r="M100" s="105"/>
      <c r="O100" s="105"/>
      <c r="Q100" s="105"/>
    </row>
    <row r="101" spans="3:17" ht="15" customHeight="1" x14ac:dyDescent="0.3">
      <c r="C101" s="101"/>
      <c r="E101" s="105"/>
      <c r="G101" s="105"/>
      <c r="I101" s="105"/>
      <c r="K101" s="105"/>
      <c r="M101" s="105"/>
      <c r="O101" s="105"/>
      <c r="Q101" s="105"/>
    </row>
    <row r="102" spans="3:17" ht="15" customHeight="1" x14ac:dyDescent="0.3">
      <c r="C102" s="101"/>
      <c r="E102" s="105"/>
      <c r="G102" s="105"/>
      <c r="I102" s="105"/>
      <c r="K102" s="105"/>
      <c r="M102" s="105"/>
      <c r="O102" s="105"/>
      <c r="Q102" s="105"/>
    </row>
    <row r="103" spans="3:17" ht="15" customHeight="1" x14ac:dyDescent="0.3">
      <c r="C103" s="101"/>
      <c r="E103" s="105"/>
      <c r="G103" s="105"/>
      <c r="I103" s="105"/>
      <c r="K103" s="105"/>
      <c r="M103" s="105"/>
      <c r="O103" s="105"/>
      <c r="Q103" s="105"/>
    </row>
    <row r="104" spans="3:17" ht="15" customHeight="1" x14ac:dyDescent="0.3">
      <c r="C104" s="101"/>
      <c r="E104" s="105"/>
      <c r="G104" s="105"/>
      <c r="I104" s="105"/>
      <c r="K104" s="105"/>
      <c r="M104" s="105"/>
      <c r="O104" s="105"/>
      <c r="Q104" s="105"/>
    </row>
    <row r="105" spans="3:17" ht="15" customHeight="1" x14ac:dyDescent="0.3">
      <c r="C105" s="101"/>
      <c r="E105" s="105"/>
      <c r="G105" s="105"/>
      <c r="I105" s="105"/>
      <c r="K105" s="105"/>
      <c r="M105" s="105"/>
      <c r="O105" s="105"/>
      <c r="Q105" s="105"/>
    </row>
    <row r="106" spans="3:17" ht="15" customHeight="1" x14ac:dyDescent="0.3">
      <c r="C106" s="101"/>
      <c r="E106" s="105"/>
      <c r="G106" s="105"/>
      <c r="I106" s="105"/>
      <c r="K106" s="105"/>
      <c r="M106" s="105"/>
      <c r="O106" s="105"/>
      <c r="Q106" s="105"/>
    </row>
    <row r="107" spans="3:17" ht="15" customHeight="1" x14ac:dyDescent="0.3">
      <c r="C107" s="101"/>
      <c r="E107" s="105"/>
      <c r="G107" s="105"/>
      <c r="I107" s="105"/>
      <c r="K107" s="105"/>
      <c r="M107" s="105"/>
      <c r="O107" s="105"/>
      <c r="Q107" s="105"/>
    </row>
    <row r="108" spans="3:17" ht="15" customHeight="1" x14ac:dyDescent="0.3">
      <c r="C108" s="101"/>
      <c r="E108" s="105"/>
      <c r="G108" s="105"/>
      <c r="I108" s="105"/>
      <c r="K108" s="105"/>
      <c r="M108" s="105"/>
      <c r="O108" s="105"/>
      <c r="Q108" s="105"/>
    </row>
    <row r="109" spans="3:17" ht="15" customHeight="1" x14ac:dyDescent="0.3">
      <c r="C109" s="101"/>
      <c r="E109" s="105"/>
      <c r="G109" s="105"/>
      <c r="I109" s="105"/>
      <c r="K109" s="105"/>
      <c r="M109" s="105"/>
      <c r="O109" s="105"/>
      <c r="Q109" s="105"/>
    </row>
    <row r="110" spans="3:17" ht="15" customHeight="1" x14ac:dyDescent="0.3">
      <c r="C110" s="101"/>
      <c r="E110" s="105"/>
      <c r="G110" s="105"/>
      <c r="I110" s="105"/>
      <c r="K110" s="105"/>
      <c r="M110" s="105"/>
      <c r="O110" s="105"/>
      <c r="Q110" s="105"/>
    </row>
    <row r="111" spans="3:17" ht="15" customHeight="1" x14ac:dyDescent="0.3">
      <c r="C111" s="101"/>
      <c r="E111" s="105"/>
      <c r="G111" s="105"/>
      <c r="I111" s="105"/>
      <c r="K111" s="105"/>
      <c r="M111" s="105"/>
      <c r="O111" s="105"/>
      <c r="Q111" s="105"/>
    </row>
    <row r="112" spans="3:17" ht="15" customHeight="1" x14ac:dyDescent="0.3">
      <c r="C112" s="101"/>
      <c r="E112" s="105"/>
      <c r="G112" s="105"/>
      <c r="I112" s="105"/>
      <c r="K112" s="105"/>
      <c r="M112" s="105"/>
      <c r="O112" s="105"/>
      <c r="Q112" s="105"/>
    </row>
    <row r="113" spans="3:17" ht="15" customHeight="1" x14ac:dyDescent="0.3">
      <c r="C113" s="101"/>
      <c r="E113" s="105"/>
      <c r="G113" s="105"/>
      <c r="I113" s="105"/>
      <c r="K113" s="105"/>
      <c r="M113" s="105"/>
      <c r="O113" s="105"/>
      <c r="Q113" s="105"/>
    </row>
    <row r="114" spans="3:17" ht="15" customHeight="1" x14ac:dyDescent="0.3">
      <c r="C114" s="101"/>
      <c r="E114" s="105"/>
      <c r="G114" s="105"/>
      <c r="I114" s="105"/>
      <c r="K114" s="105"/>
      <c r="M114" s="105"/>
      <c r="O114" s="105"/>
      <c r="Q114" s="105"/>
    </row>
    <row r="115" spans="3:17" ht="15" customHeight="1" x14ac:dyDescent="0.3">
      <c r="C115" s="101"/>
      <c r="E115" s="105"/>
      <c r="G115" s="105"/>
      <c r="I115" s="105"/>
      <c r="K115" s="105"/>
      <c r="M115" s="105"/>
      <c r="O115" s="105"/>
      <c r="Q115" s="105"/>
    </row>
    <row r="116" spans="3:17" ht="15" customHeight="1" x14ac:dyDescent="0.3">
      <c r="C116" s="101"/>
      <c r="E116" s="105"/>
      <c r="G116" s="105"/>
      <c r="I116" s="105"/>
      <c r="K116" s="105"/>
      <c r="M116" s="105"/>
      <c r="O116" s="105"/>
      <c r="Q116" s="105"/>
    </row>
    <row r="117" spans="3:17" ht="15" customHeight="1" x14ac:dyDescent="0.3">
      <c r="C117" s="101"/>
      <c r="E117" s="105"/>
      <c r="G117" s="105"/>
      <c r="I117" s="105"/>
      <c r="K117" s="105"/>
      <c r="M117" s="105"/>
      <c r="O117" s="105"/>
      <c r="Q117" s="105"/>
    </row>
    <row r="118" spans="3:17" ht="15" customHeight="1" x14ac:dyDescent="0.3">
      <c r="C118" s="101"/>
      <c r="E118" s="105"/>
      <c r="G118" s="105"/>
      <c r="I118" s="105"/>
      <c r="K118" s="105"/>
      <c r="M118" s="105"/>
      <c r="O118" s="105"/>
      <c r="Q118" s="105"/>
    </row>
    <row r="119" spans="3:17" ht="15" customHeight="1" x14ac:dyDescent="0.3">
      <c r="C119" s="101"/>
      <c r="E119" s="105"/>
      <c r="G119" s="105"/>
      <c r="I119" s="105"/>
      <c r="K119" s="105"/>
      <c r="M119" s="105"/>
      <c r="O119" s="105"/>
      <c r="Q119" s="105"/>
    </row>
    <row r="120" spans="3:17" ht="15" customHeight="1" x14ac:dyDescent="0.3">
      <c r="C120" s="101"/>
      <c r="E120" s="105"/>
      <c r="G120" s="105"/>
      <c r="I120" s="105"/>
      <c r="K120" s="105"/>
      <c r="M120" s="105"/>
      <c r="O120" s="105"/>
      <c r="Q120" s="105"/>
    </row>
    <row r="121" spans="3:17" ht="15" customHeight="1" x14ac:dyDescent="0.3">
      <c r="C121" s="101"/>
      <c r="E121" s="105"/>
      <c r="G121" s="105"/>
      <c r="I121" s="105"/>
      <c r="K121" s="105"/>
      <c r="M121" s="105"/>
      <c r="O121" s="105"/>
      <c r="Q121" s="105"/>
    </row>
    <row r="122" spans="3:17" ht="15" customHeight="1" x14ac:dyDescent="0.3">
      <c r="C122" s="101"/>
      <c r="E122" s="105"/>
      <c r="G122" s="105"/>
      <c r="I122" s="105"/>
      <c r="K122" s="105"/>
      <c r="M122" s="105"/>
      <c r="O122" s="105"/>
      <c r="Q122" s="105"/>
    </row>
    <row r="123" spans="3:17" ht="15" customHeight="1" x14ac:dyDescent="0.3">
      <c r="C123" s="101"/>
      <c r="E123" s="105"/>
      <c r="G123" s="105"/>
      <c r="I123" s="105"/>
      <c r="K123" s="105"/>
      <c r="M123" s="105"/>
      <c r="O123" s="105"/>
      <c r="Q123" s="105"/>
    </row>
    <row r="124" spans="3:17" ht="15" customHeight="1" x14ac:dyDescent="0.3">
      <c r="C124" s="101"/>
      <c r="E124" s="105"/>
      <c r="G124" s="105"/>
      <c r="I124" s="105"/>
      <c r="K124" s="105"/>
      <c r="M124" s="105"/>
      <c r="O124" s="105"/>
      <c r="Q124" s="105"/>
    </row>
    <row r="125" spans="3:17" ht="15" customHeight="1" x14ac:dyDescent="0.3">
      <c r="C125" s="101"/>
      <c r="E125" s="105"/>
      <c r="G125" s="105"/>
      <c r="I125" s="105"/>
      <c r="K125" s="105"/>
      <c r="M125" s="105"/>
      <c r="O125" s="105"/>
      <c r="Q125" s="105"/>
    </row>
    <row r="126" spans="3:17" ht="15" customHeight="1" x14ac:dyDescent="0.3">
      <c r="C126" s="101"/>
      <c r="E126" s="105"/>
      <c r="G126" s="105"/>
      <c r="I126" s="105"/>
      <c r="K126" s="105"/>
      <c r="M126" s="105"/>
      <c r="O126" s="105"/>
      <c r="Q126" s="105"/>
    </row>
    <row r="127" spans="3:17" ht="15" customHeight="1" x14ac:dyDescent="0.3">
      <c r="C127" s="101"/>
      <c r="E127" s="105"/>
      <c r="G127" s="105"/>
      <c r="I127" s="105"/>
      <c r="K127" s="105"/>
      <c r="M127" s="105"/>
      <c r="O127" s="105"/>
      <c r="Q127" s="105"/>
    </row>
    <row r="128" spans="3:17" ht="15" customHeight="1" x14ac:dyDescent="0.3">
      <c r="C128" s="101"/>
      <c r="E128" s="105"/>
      <c r="G128" s="105"/>
      <c r="I128" s="105"/>
      <c r="K128" s="105"/>
      <c r="M128" s="105"/>
      <c r="O128" s="105"/>
      <c r="Q128" s="105"/>
    </row>
    <row r="129" spans="3:17" ht="15" customHeight="1" x14ac:dyDescent="0.3">
      <c r="C129" s="101"/>
      <c r="E129" s="105"/>
      <c r="G129" s="105"/>
      <c r="I129" s="105"/>
      <c r="K129" s="105"/>
      <c r="M129" s="105"/>
      <c r="O129" s="105"/>
      <c r="Q129" s="105"/>
    </row>
    <row r="130" spans="3:17" ht="15" customHeight="1" x14ac:dyDescent="0.3">
      <c r="C130" s="101"/>
      <c r="E130" s="105"/>
      <c r="G130" s="105"/>
      <c r="I130" s="105"/>
      <c r="K130" s="105"/>
      <c r="M130" s="105"/>
      <c r="O130" s="105"/>
      <c r="Q130" s="105"/>
    </row>
    <row r="131" spans="3:17" ht="15" customHeight="1" x14ac:dyDescent="0.3">
      <c r="C131" s="101"/>
      <c r="E131" s="105"/>
      <c r="G131" s="105"/>
      <c r="I131" s="105"/>
      <c r="K131" s="105"/>
      <c r="M131" s="105"/>
      <c r="O131" s="105"/>
      <c r="Q131" s="105"/>
    </row>
    <row r="132" spans="3:17" ht="15" customHeight="1" x14ac:dyDescent="0.3">
      <c r="C132" s="101"/>
      <c r="E132" s="105"/>
      <c r="G132" s="105"/>
      <c r="I132" s="105"/>
      <c r="K132" s="105"/>
      <c r="M132" s="105"/>
      <c r="O132" s="105"/>
      <c r="Q132" s="105"/>
    </row>
    <row r="133" spans="3:17" ht="15" customHeight="1" x14ac:dyDescent="0.3">
      <c r="C133" s="101"/>
      <c r="E133" s="105"/>
      <c r="G133" s="105"/>
      <c r="I133" s="105"/>
      <c r="K133" s="105"/>
      <c r="M133" s="105"/>
      <c r="O133" s="105"/>
      <c r="Q133" s="105"/>
    </row>
    <row r="134" spans="3:17" ht="15" customHeight="1" x14ac:dyDescent="0.3">
      <c r="C134" s="101"/>
      <c r="E134" s="105"/>
      <c r="G134" s="105"/>
      <c r="I134" s="105"/>
      <c r="K134" s="105"/>
      <c r="M134" s="105"/>
      <c r="O134" s="105"/>
      <c r="Q134" s="105"/>
    </row>
    <row r="135" spans="3:17" ht="15" customHeight="1" x14ac:dyDescent="0.3">
      <c r="C135" s="101"/>
      <c r="E135" s="105"/>
      <c r="G135" s="105"/>
      <c r="I135" s="105"/>
      <c r="K135" s="105"/>
      <c r="M135" s="105"/>
      <c r="O135" s="105"/>
      <c r="Q135" s="105"/>
    </row>
    <row r="136" spans="3:17" ht="15" customHeight="1" x14ac:dyDescent="0.3">
      <c r="C136" s="101"/>
      <c r="E136" s="105"/>
      <c r="G136" s="105"/>
      <c r="I136" s="105"/>
      <c r="K136" s="105"/>
      <c r="M136" s="105"/>
      <c r="O136" s="105"/>
      <c r="Q136" s="105"/>
    </row>
    <row r="137" spans="3:17" ht="15" customHeight="1" x14ac:dyDescent="0.3">
      <c r="C137" s="101"/>
      <c r="E137" s="105"/>
      <c r="G137" s="105"/>
      <c r="I137" s="105"/>
      <c r="K137" s="105"/>
      <c r="M137" s="105"/>
      <c r="O137" s="105"/>
      <c r="Q137" s="105"/>
    </row>
    <row r="138" spans="3:17" ht="15" customHeight="1" x14ac:dyDescent="0.3">
      <c r="C138" s="101"/>
      <c r="E138" s="105"/>
      <c r="G138" s="105"/>
      <c r="I138" s="105"/>
      <c r="K138" s="105"/>
      <c r="M138" s="105"/>
      <c r="O138" s="105"/>
      <c r="Q138" s="105"/>
    </row>
    <row r="139" spans="3:17" ht="15" customHeight="1" x14ac:dyDescent="0.3">
      <c r="C139" s="101"/>
      <c r="E139" s="105"/>
      <c r="G139" s="105"/>
      <c r="I139" s="105"/>
      <c r="K139" s="105"/>
      <c r="M139" s="105"/>
      <c r="O139" s="105"/>
      <c r="Q139" s="105"/>
    </row>
    <row r="140" spans="3:17" ht="15" customHeight="1" x14ac:dyDescent="0.3">
      <c r="C140" s="101"/>
      <c r="E140" s="105"/>
      <c r="G140" s="105"/>
      <c r="I140" s="105"/>
      <c r="K140" s="105"/>
      <c r="M140" s="105"/>
      <c r="O140" s="105"/>
      <c r="Q140" s="105"/>
    </row>
    <row r="141" spans="3:17" ht="15" customHeight="1" x14ac:dyDescent="0.3">
      <c r="C141" s="101"/>
      <c r="E141" s="105"/>
      <c r="G141" s="105"/>
      <c r="I141" s="105"/>
      <c r="K141" s="105"/>
      <c r="M141" s="105"/>
      <c r="O141" s="105"/>
      <c r="Q141" s="105"/>
    </row>
    <row r="142" spans="3:17" ht="15" customHeight="1" x14ac:dyDescent="0.3">
      <c r="C142" s="101"/>
      <c r="E142" s="105"/>
      <c r="G142" s="105"/>
      <c r="I142" s="105"/>
      <c r="K142" s="105"/>
      <c r="M142" s="105"/>
      <c r="O142" s="105"/>
      <c r="Q142" s="105"/>
    </row>
    <row r="143" spans="3:17" ht="15" customHeight="1" x14ac:dyDescent="0.3">
      <c r="C143" s="101"/>
      <c r="E143" s="105"/>
      <c r="G143" s="105"/>
      <c r="I143" s="105"/>
      <c r="K143" s="105"/>
      <c r="M143" s="105"/>
      <c r="O143" s="105"/>
      <c r="Q143" s="105"/>
    </row>
    <row r="144" spans="3:17" ht="15" customHeight="1" x14ac:dyDescent="0.3">
      <c r="C144" s="101"/>
      <c r="E144" s="105"/>
      <c r="G144" s="105"/>
      <c r="I144" s="105"/>
      <c r="K144" s="105"/>
      <c r="M144" s="105"/>
      <c r="O144" s="105"/>
      <c r="Q144" s="105"/>
    </row>
    <row r="145" spans="3:17" ht="15" customHeight="1" x14ac:dyDescent="0.3">
      <c r="C145" s="101"/>
      <c r="E145" s="105"/>
      <c r="G145" s="105"/>
      <c r="I145" s="105"/>
      <c r="K145" s="105"/>
      <c r="M145" s="105"/>
      <c r="O145" s="105"/>
      <c r="Q145" s="105"/>
    </row>
    <row r="146" spans="3:17" ht="15" customHeight="1" x14ac:dyDescent="0.3">
      <c r="C146" s="101"/>
      <c r="E146" s="105"/>
      <c r="G146" s="105"/>
      <c r="I146" s="105"/>
      <c r="K146" s="105"/>
      <c r="M146" s="105"/>
      <c r="O146" s="105"/>
      <c r="Q146" s="105"/>
    </row>
    <row r="147" spans="3:17" ht="15" customHeight="1" x14ac:dyDescent="0.3">
      <c r="C147" s="101"/>
      <c r="E147" s="105"/>
      <c r="G147" s="105"/>
      <c r="I147" s="105"/>
      <c r="K147" s="105"/>
      <c r="M147" s="105"/>
      <c r="O147" s="105"/>
      <c r="Q147" s="105"/>
    </row>
    <row r="148" spans="3:17" ht="15" customHeight="1" x14ac:dyDescent="0.3">
      <c r="C148" s="101"/>
      <c r="E148" s="105"/>
      <c r="G148" s="105"/>
      <c r="I148" s="105"/>
      <c r="K148" s="105"/>
      <c r="M148" s="105"/>
      <c r="O148" s="105"/>
      <c r="Q148" s="105"/>
    </row>
    <row r="149" spans="3:17" ht="15" customHeight="1" x14ac:dyDescent="0.3">
      <c r="C149" s="101"/>
      <c r="E149" s="105"/>
      <c r="G149" s="105"/>
      <c r="I149" s="105"/>
      <c r="K149" s="105"/>
      <c r="M149" s="105"/>
      <c r="O149" s="105"/>
      <c r="Q149" s="105"/>
    </row>
    <row r="150" spans="3:17" ht="15" customHeight="1" x14ac:dyDescent="0.3">
      <c r="C150" s="101"/>
      <c r="E150" s="105"/>
      <c r="G150" s="105"/>
      <c r="I150" s="105"/>
      <c r="K150" s="105"/>
      <c r="M150" s="105"/>
      <c r="O150" s="105"/>
      <c r="Q150" s="105"/>
    </row>
    <row r="151" spans="3:17" ht="15" customHeight="1" x14ac:dyDescent="0.3">
      <c r="C151" s="101"/>
      <c r="E151" s="105"/>
      <c r="G151" s="105"/>
      <c r="I151" s="105"/>
      <c r="K151" s="105"/>
      <c r="M151" s="105"/>
      <c r="O151" s="105"/>
      <c r="Q151" s="105"/>
    </row>
    <row r="152" spans="3:17" ht="15" customHeight="1" x14ac:dyDescent="0.3">
      <c r="C152" s="101"/>
      <c r="E152" s="105"/>
      <c r="G152" s="105"/>
      <c r="I152" s="105"/>
      <c r="K152" s="105"/>
      <c r="M152" s="105"/>
      <c r="O152" s="105"/>
      <c r="Q152" s="105"/>
    </row>
    <row r="153" spans="3:17" ht="15" customHeight="1" x14ac:dyDescent="0.3">
      <c r="C153" s="101"/>
      <c r="E153" s="105"/>
      <c r="G153" s="105"/>
      <c r="I153" s="105"/>
      <c r="K153" s="105"/>
      <c r="M153" s="105"/>
      <c r="O153" s="105"/>
      <c r="Q153" s="105"/>
    </row>
    <row r="154" spans="3:17" ht="15" customHeight="1" x14ac:dyDescent="0.3">
      <c r="C154" s="101"/>
      <c r="E154" s="105"/>
      <c r="G154" s="105"/>
      <c r="I154" s="105"/>
      <c r="K154" s="105"/>
      <c r="M154" s="105"/>
      <c r="O154" s="105"/>
      <c r="Q154" s="105"/>
    </row>
    <row r="155" spans="3:17" ht="15" customHeight="1" x14ac:dyDescent="0.3">
      <c r="C155" s="101"/>
      <c r="E155" s="105"/>
      <c r="G155" s="105"/>
      <c r="I155" s="105"/>
      <c r="K155" s="105"/>
      <c r="M155" s="105"/>
      <c r="O155" s="105"/>
      <c r="Q155" s="105"/>
    </row>
    <row r="156" spans="3:17" ht="15" customHeight="1" x14ac:dyDescent="0.3">
      <c r="C156" s="101"/>
      <c r="E156" s="105"/>
      <c r="G156" s="105"/>
      <c r="I156" s="105"/>
      <c r="K156" s="105"/>
      <c r="M156" s="105"/>
      <c r="O156" s="105"/>
      <c r="Q156" s="105"/>
    </row>
    <row r="157" spans="3:17" ht="15" customHeight="1" x14ac:dyDescent="0.3">
      <c r="C157" s="101"/>
      <c r="E157" s="105"/>
      <c r="G157" s="105"/>
      <c r="I157" s="105"/>
      <c r="K157" s="105"/>
      <c r="M157" s="105"/>
      <c r="O157" s="105"/>
      <c r="Q157" s="105"/>
    </row>
    <row r="158" spans="3:17" ht="15" customHeight="1" x14ac:dyDescent="0.3">
      <c r="C158" s="101"/>
      <c r="E158" s="105"/>
      <c r="G158" s="105"/>
      <c r="I158" s="105"/>
      <c r="K158" s="105"/>
      <c r="M158" s="105"/>
      <c r="O158" s="105"/>
      <c r="Q158" s="105"/>
    </row>
    <row r="159" spans="3:17" ht="15" customHeight="1" x14ac:dyDescent="0.3">
      <c r="C159" s="101"/>
      <c r="E159" s="105"/>
      <c r="G159" s="105"/>
      <c r="I159" s="105"/>
      <c r="K159" s="105"/>
      <c r="M159" s="105"/>
      <c r="O159" s="105"/>
      <c r="Q159" s="105"/>
    </row>
    <row r="160" spans="3:17" ht="15" customHeight="1" x14ac:dyDescent="0.3">
      <c r="C160" s="101"/>
      <c r="E160" s="105"/>
      <c r="G160" s="105"/>
      <c r="I160" s="105"/>
      <c r="K160" s="105"/>
      <c r="M160" s="105"/>
      <c r="O160" s="105"/>
      <c r="Q160" s="105"/>
    </row>
    <row r="161" spans="3:17" ht="15" customHeight="1" x14ac:dyDescent="0.3">
      <c r="C161" s="101"/>
      <c r="E161" s="105"/>
      <c r="G161" s="105"/>
      <c r="I161" s="105"/>
      <c r="K161" s="105"/>
      <c r="M161" s="105"/>
      <c r="O161" s="105"/>
      <c r="Q161" s="105"/>
    </row>
    <row r="162" spans="3:17" ht="15" customHeight="1" x14ac:dyDescent="0.3">
      <c r="C162" s="101"/>
      <c r="E162" s="105"/>
      <c r="G162" s="105"/>
      <c r="I162" s="105"/>
      <c r="K162" s="105"/>
      <c r="M162" s="105"/>
      <c r="O162" s="105"/>
      <c r="Q162" s="105"/>
    </row>
    <row r="163" spans="3:17" ht="15" customHeight="1" x14ac:dyDescent="0.3">
      <c r="C163" s="101"/>
      <c r="E163" s="105"/>
      <c r="G163" s="105"/>
      <c r="I163" s="105"/>
      <c r="K163" s="105"/>
      <c r="M163" s="105"/>
      <c r="O163" s="105"/>
      <c r="Q163" s="105"/>
    </row>
    <row r="164" spans="3:17" ht="15" customHeight="1" x14ac:dyDescent="0.3">
      <c r="C164" s="101"/>
      <c r="E164" s="105"/>
      <c r="G164" s="105"/>
      <c r="I164" s="105"/>
      <c r="K164" s="105"/>
      <c r="M164" s="105"/>
      <c r="O164" s="105"/>
      <c r="Q164" s="105"/>
    </row>
    <row r="165" spans="3:17" ht="15" customHeight="1" x14ac:dyDescent="0.3">
      <c r="C165" s="101"/>
      <c r="E165" s="105"/>
      <c r="G165" s="105"/>
      <c r="I165" s="105"/>
      <c r="K165" s="105"/>
      <c r="M165" s="105"/>
      <c r="O165" s="105"/>
      <c r="Q165" s="105"/>
    </row>
    <row r="166" spans="3:17" ht="15" customHeight="1" x14ac:dyDescent="0.3">
      <c r="C166" s="101"/>
      <c r="E166" s="105"/>
      <c r="G166" s="105"/>
      <c r="I166" s="105"/>
      <c r="K166" s="105"/>
      <c r="M166" s="105"/>
      <c r="O166" s="105"/>
      <c r="Q166" s="105"/>
    </row>
    <row r="167" spans="3:17" ht="15" customHeight="1" x14ac:dyDescent="0.3">
      <c r="C167" s="101"/>
      <c r="E167" s="105"/>
      <c r="G167" s="105"/>
      <c r="I167" s="105"/>
      <c r="K167" s="105"/>
      <c r="M167" s="105"/>
      <c r="O167" s="105"/>
      <c r="Q167" s="105"/>
    </row>
    <row r="168" spans="3:17" ht="15" customHeight="1" x14ac:dyDescent="0.3">
      <c r="C168" s="101"/>
      <c r="E168" s="105"/>
      <c r="G168" s="105"/>
      <c r="I168" s="105"/>
      <c r="K168" s="105"/>
      <c r="M168" s="105"/>
      <c r="O168" s="105"/>
      <c r="Q168" s="105"/>
    </row>
    <row r="169" spans="3:17" ht="15" customHeight="1" x14ac:dyDescent="0.3">
      <c r="C169" s="101"/>
      <c r="E169" s="105"/>
      <c r="G169" s="105"/>
      <c r="I169" s="105"/>
      <c r="K169" s="105"/>
      <c r="M169" s="105"/>
      <c r="O169" s="105"/>
      <c r="Q169" s="105"/>
    </row>
    <row r="170" spans="3:17" ht="15" customHeight="1" x14ac:dyDescent="0.3">
      <c r="C170" s="101"/>
      <c r="E170" s="105"/>
      <c r="G170" s="105"/>
      <c r="I170" s="105"/>
      <c r="K170" s="105"/>
      <c r="M170" s="105"/>
      <c r="O170" s="105"/>
      <c r="Q170" s="105"/>
    </row>
    <row r="171" spans="3:17" ht="15" customHeight="1" x14ac:dyDescent="0.3">
      <c r="C171" s="101"/>
      <c r="E171" s="105"/>
      <c r="G171" s="105"/>
      <c r="I171" s="105"/>
      <c r="K171" s="105"/>
      <c r="M171" s="105"/>
      <c r="O171" s="105"/>
      <c r="Q171" s="105"/>
    </row>
    <row r="172" spans="3:17" ht="15" customHeight="1" x14ac:dyDescent="0.3">
      <c r="C172" s="101"/>
      <c r="E172" s="105"/>
      <c r="G172" s="105"/>
      <c r="I172" s="105"/>
      <c r="K172" s="105"/>
      <c r="M172" s="105"/>
      <c r="O172" s="105"/>
      <c r="Q172" s="105"/>
    </row>
    <row r="173" spans="3:17" ht="15" customHeight="1" x14ac:dyDescent="0.3">
      <c r="C173" s="101"/>
      <c r="E173" s="105"/>
      <c r="G173" s="105"/>
      <c r="I173" s="105"/>
      <c r="K173" s="105"/>
      <c r="M173" s="105"/>
      <c r="O173" s="105"/>
      <c r="Q173" s="105"/>
    </row>
    <row r="174" spans="3:17" ht="15" customHeight="1" x14ac:dyDescent="0.3">
      <c r="C174" s="101"/>
      <c r="E174" s="105"/>
      <c r="G174" s="105"/>
      <c r="I174" s="105"/>
      <c r="K174" s="105"/>
      <c r="M174" s="105"/>
      <c r="O174" s="105"/>
      <c r="Q174" s="105"/>
    </row>
    <row r="175" spans="3:17" ht="15" customHeight="1" x14ac:dyDescent="0.3">
      <c r="C175" s="101"/>
      <c r="E175" s="105"/>
      <c r="G175" s="105"/>
      <c r="I175" s="105"/>
      <c r="K175" s="105"/>
      <c r="M175" s="105"/>
      <c r="O175" s="105"/>
      <c r="Q175" s="105"/>
    </row>
    <row r="176" spans="3:17" ht="15" customHeight="1" x14ac:dyDescent="0.3">
      <c r="C176" s="101"/>
      <c r="E176" s="105"/>
      <c r="G176" s="105"/>
      <c r="I176" s="105"/>
      <c r="K176" s="105"/>
      <c r="M176" s="105"/>
      <c r="O176" s="105"/>
      <c r="Q176" s="105"/>
    </row>
    <row r="177" spans="3:17" ht="15" customHeight="1" x14ac:dyDescent="0.3">
      <c r="C177" s="101"/>
      <c r="E177" s="105"/>
      <c r="G177" s="105"/>
      <c r="I177" s="105"/>
      <c r="K177" s="105"/>
      <c r="M177" s="105"/>
      <c r="O177" s="105"/>
      <c r="Q177" s="105"/>
    </row>
    <row r="178" spans="3:17" ht="15" customHeight="1" x14ac:dyDescent="0.3">
      <c r="C178" s="101"/>
      <c r="E178" s="105"/>
      <c r="G178" s="105"/>
      <c r="I178" s="105"/>
      <c r="K178" s="105"/>
      <c r="M178" s="105"/>
      <c r="O178" s="105"/>
      <c r="Q178" s="105"/>
    </row>
    <row r="179" spans="3:17" ht="15" customHeight="1" x14ac:dyDescent="0.3">
      <c r="C179" s="101"/>
      <c r="E179" s="105"/>
      <c r="G179" s="105"/>
      <c r="I179" s="105"/>
      <c r="K179" s="105"/>
      <c r="M179" s="105"/>
      <c r="O179" s="105"/>
      <c r="Q179" s="105"/>
    </row>
    <row r="180" spans="3:17" ht="15" customHeight="1" x14ac:dyDescent="0.3">
      <c r="C180" s="101"/>
      <c r="E180" s="105"/>
      <c r="G180" s="105"/>
      <c r="I180" s="105"/>
      <c r="K180" s="105"/>
      <c r="M180" s="105"/>
      <c r="O180" s="105"/>
      <c r="Q180" s="105"/>
    </row>
    <row r="181" spans="3:17" ht="15" customHeight="1" x14ac:dyDescent="0.3">
      <c r="C181" s="101"/>
      <c r="E181" s="105"/>
      <c r="G181" s="105"/>
      <c r="I181" s="105"/>
      <c r="K181" s="105"/>
      <c r="M181" s="105"/>
      <c r="O181" s="105"/>
      <c r="Q181" s="105"/>
    </row>
    <row r="182" spans="3:17" ht="15" customHeight="1" x14ac:dyDescent="0.3">
      <c r="C182" s="101"/>
      <c r="E182" s="105"/>
      <c r="G182" s="105"/>
      <c r="I182" s="105"/>
      <c r="K182" s="105"/>
      <c r="M182" s="105"/>
      <c r="O182" s="105"/>
      <c r="Q182" s="105"/>
    </row>
    <row r="183" spans="3:17" ht="15" customHeight="1" x14ac:dyDescent="0.3">
      <c r="C183" s="101"/>
      <c r="E183" s="105"/>
      <c r="G183" s="105"/>
      <c r="I183" s="105"/>
      <c r="K183" s="105"/>
      <c r="M183" s="105"/>
      <c r="O183" s="105"/>
      <c r="Q183" s="105"/>
    </row>
    <row r="184" spans="3:17" ht="15" customHeight="1" x14ac:dyDescent="0.3">
      <c r="C184" s="101"/>
      <c r="E184" s="105"/>
      <c r="G184" s="105"/>
      <c r="I184" s="105"/>
      <c r="K184" s="105"/>
      <c r="M184" s="105"/>
      <c r="O184" s="105"/>
      <c r="Q184" s="105"/>
    </row>
    <row r="185" spans="3:17" ht="15" customHeight="1" x14ac:dyDescent="0.3">
      <c r="C185" s="101"/>
      <c r="E185" s="105"/>
      <c r="G185" s="105"/>
      <c r="I185" s="105"/>
      <c r="K185" s="105"/>
      <c r="M185" s="105"/>
      <c r="O185" s="105"/>
      <c r="Q185" s="105"/>
    </row>
    <row r="186" spans="3:17" ht="15" customHeight="1" x14ac:dyDescent="0.3">
      <c r="C186" s="101"/>
      <c r="E186" s="105"/>
      <c r="G186" s="105"/>
      <c r="I186" s="105"/>
      <c r="K186" s="105"/>
      <c r="M186" s="105"/>
      <c r="O186" s="105"/>
      <c r="Q186" s="105"/>
    </row>
    <row r="187" spans="3:17" ht="15" customHeight="1" x14ac:dyDescent="0.3">
      <c r="C187" s="101"/>
      <c r="E187" s="105"/>
      <c r="G187" s="105"/>
      <c r="I187" s="105"/>
      <c r="K187" s="105"/>
      <c r="M187" s="105"/>
      <c r="O187" s="105"/>
      <c r="Q187" s="105"/>
    </row>
    <row r="188" spans="3:17" ht="15" customHeight="1" x14ac:dyDescent="0.3">
      <c r="C188" s="101"/>
      <c r="E188" s="105"/>
      <c r="G188" s="105"/>
      <c r="I188" s="105"/>
      <c r="K188" s="105"/>
      <c r="M188" s="105"/>
      <c r="O188" s="105"/>
      <c r="Q188" s="105"/>
    </row>
    <row r="189" spans="3:17" ht="15" customHeight="1" x14ac:dyDescent="0.3">
      <c r="C189" s="101"/>
      <c r="E189" s="105"/>
      <c r="G189" s="105"/>
      <c r="I189" s="105"/>
      <c r="K189" s="105"/>
      <c r="M189" s="105"/>
      <c r="O189" s="105"/>
      <c r="Q189" s="105"/>
    </row>
    <row r="190" spans="3:17" ht="15" customHeight="1" x14ac:dyDescent="0.3">
      <c r="C190" s="101"/>
      <c r="E190" s="105"/>
      <c r="G190" s="105"/>
      <c r="I190" s="105"/>
      <c r="K190" s="105"/>
      <c r="M190" s="105"/>
      <c r="O190" s="105"/>
      <c r="Q190" s="105"/>
    </row>
    <row r="191" spans="3:17" ht="15" customHeight="1" x14ac:dyDescent="0.3">
      <c r="C191" s="101"/>
      <c r="E191" s="105"/>
      <c r="G191" s="105"/>
      <c r="I191" s="105"/>
      <c r="K191" s="105"/>
      <c r="M191" s="105"/>
      <c r="O191" s="105"/>
      <c r="Q191" s="105"/>
    </row>
    <row r="192" spans="3:17" ht="15" customHeight="1" x14ac:dyDescent="0.3">
      <c r="C192" s="101"/>
      <c r="E192" s="105"/>
      <c r="G192" s="105"/>
      <c r="I192" s="105"/>
      <c r="K192" s="105"/>
      <c r="M192" s="105"/>
      <c r="O192" s="105"/>
      <c r="Q192" s="105"/>
    </row>
    <row r="193" spans="3:17" ht="15" customHeight="1" x14ac:dyDescent="0.3">
      <c r="C193" s="101"/>
      <c r="E193" s="105"/>
      <c r="G193" s="105"/>
      <c r="I193" s="105"/>
      <c r="K193" s="105"/>
      <c r="M193" s="105"/>
      <c r="O193" s="105"/>
      <c r="Q193" s="105"/>
    </row>
    <row r="194" spans="3:17" ht="15" customHeight="1" x14ac:dyDescent="0.3">
      <c r="C194" s="101"/>
      <c r="E194" s="105"/>
      <c r="G194" s="105"/>
      <c r="I194" s="105"/>
      <c r="K194" s="105"/>
      <c r="M194" s="105"/>
      <c r="O194" s="105"/>
      <c r="Q194" s="105"/>
    </row>
    <row r="195" spans="3:17" ht="15" customHeight="1" x14ac:dyDescent="0.3">
      <c r="C195" s="101"/>
      <c r="E195" s="105"/>
      <c r="G195" s="105"/>
      <c r="I195" s="105"/>
      <c r="K195" s="105"/>
      <c r="M195" s="105"/>
      <c r="O195" s="105"/>
      <c r="Q195" s="105"/>
    </row>
    <row r="196" spans="3:17" ht="15" customHeight="1" x14ac:dyDescent="0.3">
      <c r="C196" s="101"/>
      <c r="E196" s="105"/>
      <c r="G196" s="105"/>
      <c r="I196" s="105"/>
      <c r="K196" s="105"/>
      <c r="M196" s="105"/>
      <c r="O196" s="105"/>
      <c r="Q196" s="105"/>
    </row>
    <row r="197" spans="3:17" ht="15" customHeight="1" x14ac:dyDescent="0.3">
      <c r="C197" s="101"/>
      <c r="E197" s="105"/>
      <c r="G197" s="105"/>
      <c r="I197" s="105"/>
      <c r="K197" s="105"/>
      <c r="M197" s="105"/>
      <c r="O197" s="105"/>
      <c r="Q197" s="105"/>
    </row>
    <row r="198" spans="3:17" ht="15" customHeight="1" x14ac:dyDescent="0.3">
      <c r="C198" s="101"/>
      <c r="E198" s="105"/>
      <c r="G198" s="105"/>
      <c r="I198" s="105"/>
      <c r="K198" s="105"/>
      <c r="M198" s="105"/>
      <c r="O198" s="105"/>
      <c r="Q198" s="105"/>
    </row>
    <row r="199" spans="3:17" ht="15" customHeight="1" x14ac:dyDescent="0.3">
      <c r="C199" s="101"/>
      <c r="E199" s="105"/>
      <c r="G199" s="105"/>
      <c r="I199" s="105"/>
      <c r="K199" s="105"/>
      <c r="M199" s="105"/>
      <c r="O199" s="105"/>
      <c r="Q199" s="105"/>
    </row>
    <row r="200" spans="3:17" ht="15" customHeight="1" x14ac:dyDescent="0.3">
      <c r="C200" s="101"/>
      <c r="E200" s="105"/>
      <c r="G200" s="105"/>
      <c r="I200" s="105"/>
      <c r="K200" s="105"/>
      <c r="M200" s="105"/>
      <c r="O200" s="105"/>
      <c r="Q200" s="105"/>
    </row>
    <row r="201" spans="3:17" ht="15" customHeight="1" x14ac:dyDescent="0.3">
      <c r="C201" s="101"/>
      <c r="E201" s="105"/>
      <c r="G201" s="105"/>
      <c r="I201" s="105"/>
      <c r="K201" s="105"/>
      <c r="M201" s="105"/>
      <c r="O201" s="105"/>
      <c r="Q201" s="105"/>
    </row>
    <row r="202" spans="3:17" ht="15" customHeight="1" x14ac:dyDescent="0.3">
      <c r="C202" s="101"/>
      <c r="E202" s="105"/>
      <c r="G202" s="105"/>
      <c r="I202" s="105"/>
      <c r="K202" s="105"/>
      <c r="M202" s="105"/>
      <c r="O202" s="105"/>
      <c r="Q202" s="105"/>
    </row>
    <row r="203" spans="3:17" ht="15" customHeight="1" x14ac:dyDescent="0.3">
      <c r="C203" s="101"/>
      <c r="E203" s="105"/>
      <c r="G203" s="105"/>
      <c r="I203" s="105"/>
      <c r="K203" s="105"/>
      <c r="M203" s="105"/>
      <c r="O203" s="105"/>
      <c r="Q203" s="105"/>
    </row>
    <row r="204" spans="3:17" ht="15" customHeight="1" x14ac:dyDescent="0.3">
      <c r="C204" s="101"/>
      <c r="E204" s="105"/>
      <c r="G204" s="105"/>
      <c r="I204" s="105"/>
      <c r="K204" s="105"/>
      <c r="M204" s="105"/>
      <c r="O204" s="105"/>
      <c r="Q204" s="105"/>
    </row>
    <row r="205" spans="3:17" ht="15" customHeight="1" x14ac:dyDescent="0.3">
      <c r="C205" s="101"/>
      <c r="E205" s="105"/>
      <c r="G205" s="105"/>
      <c r="I205" s="105"/>
      <c r="K205" s="105"/>
      <c r="M205" s="105"/>
      <c r="O205" s="105"/>
      <c r="Q205" s="105"/>
    </row>
    <row r="206" spans="3:17" ht="15" customHeight="1" x14ac:dyDescent="0.3">
      <c r="C206" s="101"/>
      <c r="E206" s="105"/>
      <c r="G206" s="105"/>
      <c r="I206" s="105"/>
      <c r="K206" s="105"/>
      <c r="M206" s="105"/>
      <c r="O206" s="105"/>
      <c r="Q206" s="105"/>
    </row>
    <row r="207" spans="3:17" ht="15" customHeight="1" x14ac:dyDescent="0.3">
      <c r="C207" s="101"/>
      <c r="E207" s="105"/>
      <c r="G207" s="105"/>
      <c r="I207" s="105"/>
      <c r="K207" s="105"/>
      <c r="M207" s="105"/>
      <c r="O207" s="105"/>
      <c r="Q207" s="105"/>
    </row>
    <row r="208" spans="3:17" ht="15" customHeight="1" x14ac:dyDescent="0.3">
      <c r="C208" s="101"/>
      <c r="E208" s="105"/>
      <c r="G208" s="105"/>
      <c r="I208" s="105"/>
      <c r="K208" s="105"/>
      <c r="M208" s="105"/>
      <c r="O208" s="105"/>
      <c r="Q208" s="105"/>
    </row>
    <row r="209" spans="3:17" ht="15" customHeight="1" x14ac:dyDescent="0.3">
      <c r="C209" s="101"/>
      <c r="E209" s="105"/>
      <c r="G209" s="105"/>
      <c r="I209" s="105"/>
      <c r="K209" s="105"/>
      <c r="M209" s="105"/>
      <c r="O209" s="105"/>
      <c r="Q209" s="105"/>
    </row>
    <row r="210" spans="3:17" ht="15" customHeight="1" x14ac:dyDescent="0.3">
      <c r="C210" s="101"/>
      <c r="E210" s="105"/>
      <c r="G210" s="105"/>
      <c r="I210" s="105"/>
      <c r="K210" s="105"/>
      <c r="M210" s="105"/>
      <c r="O210" s="105"/>
      <c r="Q210" s="105"/>
    </row>
    <row r="211" spans="3:17" ht="15" customHeight="1" x14ac:dyDescent="0.3">
      <c r="C211" s="101"/>
      <c r="E211" s="105"/>
      <c r="G211" s="105"/>
      <c r="I211" s="105"/>
      <c r="K211" s="105"/>
      <c r="M211" s="105"/>
      <c r="O211" s="105"/>
      <c r="Q211" s="105"/>
    </row>
    <row r="212" spans="3:17" ht="15" customHeight="1" x14ac:dyDescent="0.3">
      <c r="C212" s="101"/>
      <c r="E212" s="105"/>
      <c r="G212" s="105"/>
      <c r="I212" s="105"/>
      <c r="K212" s="105"/>
      <c r="M212" s="105"/>
      <c r="O212" s="105"/>
      <c r="Q212" s="105"/>
    </row>
    <row r="213" spans="3:17" ht="15" customHeight="1" x14ac:dyDescent="0.3">
      <c r="C213" s="101"/>
      <c r="E213" s="105"/>
      <c r="G213" s="105"/>
      <c r="I213" s="105"/>
      <c r="K213" s="105"/>
      <c r="M213" s="105"/>
      <c r="O213" s="105"/>
      <c r="Q213" s="105"/>
    </row>
    <row r="214" spans="3:17" ht="15" customHeight="1" x14ac:dyDescent="0.3">
      <c r="C214" s="101"/>
      <c r="E214" s="105"/>
      <c r="G214" s="105"/>
      <c r="I214" s="105"/>
      <c r="K214" s="105"/>
      <c r="M214" s="105"/>
      <c r="O214" s="105"/>
      <c r="Q214" s="105"/>
    </row>
    <row r="215" spans="3:17" ht="15" customHeight="1" x14ac:dyDescent="0.3">
      <c r="C215" s="101"/>
      <c r="E215" s="105"/>
      <c r="G215" s="105"/>
      <c r="I215" s="105"/>
      <c r="K215" s="105"/>
      <c r="M215" s="105"/>
      <c r="O215" s="105"/>
      <c r="Q215" s="105"/>
    </row>
    <row r="216" spans="3:17" ht="15" customHeight="1" x14ac:dyDescent="0.3">
      <c r="C216" s="101"/>
      <c r="E216" s="105"/>
      <c r="G216" s="105"/>
      <c r="I216" s="105"/>
      <c r="K216" s="105"/>
      <c r="M216" s="105"/>
      <c r="O216" s="105"/>
      <c r="Q216" s="105"/>
    </row>
    <row r="217" spans="3:17" ht="15" customHeight="1" x14ac:dyDescent="0.3">
      <c r="C217" s="101"/>
      <c r="E217" s="105"/>
      <c r="G217" s="105"/>
      <c r="I217" s="105"/>
      <c r="K217" s="105"/>
      <c r="M217" s="105"/>
      <c r="O217" s="105"/>
      <c r="Q217" s="105"/>
    </row>
    <row r="218" spans="3:17" ht="15" customHeight="1" x14ac:dyDescent="0.3">
      <c r="C218" s="101"/>
      <c r="E218" s="105"/>
      <c r="G218" s="105"/>
      <c r="I218" s="105"/>
      <c r="K218" s="105"/>
      <c r="M218" s="105"/>
      <c r="O218" s="105"/>
      <c r="Q218" s="105"/>
    </row>
    <row r="219" spans="3:17" ht="15" customHeight="1" x14ac:dyDescent="0.3">
      <c r="C219" s="101"/>
      <c r="E219" s="105"/>
      <c r="G219" s="105"/>
      <c r="I219" s="105"/>
      <c r="K219" s="105"/>
      <c r="M219" s="105"/>
      <c r="O219" s="105"/>
      <c r="Q219" s="105"/>
    </row>
    <row r="220" spans="3:17" ht="15" customHeight="1" x14ac:dyDescent="0.3">
      <c r="C220" s="101"/>
      <c r="E220" s="105"/>
      <c r="G220" s="105"/>
      <c r="I220" s="105"/>
      <c r="K220" s="105"/>
      <c r="M220" s="105"/>
      <c r="O220" s="105"/>
      <c r="Q220" s="105"/>
    </row>
    <row r="221" spans="3:17" ht="15" customHeight="1" x14ac:dyDescent="0.3">
      <c r="C221" s="101"/>
      <c r="E221" s="105"/>
      <c r="G221" s="105"/>
      <c r="I221" s="105"/>
      <c r="K221" s="105"/>
      <c r="M221" s="105"/>
      <c r="O221" s="105"/>
      <c r="Q221" s="105"/>
    </row>
    <row r="222" spans="3:17" ht="15" customHeight="1" x14ac:dyDescent="0.3">
      <c r="C222" s="101"/>
      <c r="E222" s="105"/>
      <c r="G222" s="105"/>
      <c r="I222" s="105"/>
      <c r="K222" s="105"/>
      <c r="M222" s="105"/>
      <c r="O222" s="105"/>
      <c r="Q222" s="105"/>
    </row>
    <row r="223" spans="3:17" ht="15" customHeight="1" x14ac:dyDescent="0.3">
      <c r="C223" s="101"/>
      <c r="E223" s="105"/>
      <c r="G223" s="105"/>
      <c r="I223" s="105"/>
      <c r="K223" s="105"/>
      <c r="M223" s="105"/>
      <c r="O223" s="105"/>
      <c r="Q223" s="105"/>
    </row>
    <row r="224" spans="3:17" ht="15" customHeight="1" x14ac:dyDescent="0.3">
      <c r="C224" s="101"/>
      <c r="E224" s="105"/>
      <c r="G224" s="105"/>
      <c r="I224" s="105"/>
      <c r="K224" s="105"/>
      <c r="M224" s="105"/>
      <c r="O224" s="105"/>
      <c r="Q224" s="105"/>
    </row>
    <row r="225" spans="3:17" ht="15" customHeight="1" x14ac:dyDescent="0.3">
      <c r="C225" s="101"/>
      <c r="E225" s="105"/>
      <c r="G225" s="105"/>
      <c r="I225" s="105"/>
      <c r="K225" s="105"/>
      <c r="M225" s="105"/>
      <c r="O225" s="105"/>
      <c r="Q225" s="105"/>
    </row>
    <row r="226" spans="3:17" ht="15" customHeight="1" x14ac:dyDescent="0.3">
      <c r="C226" s="101"/>
      <c r="E226" s="105"/>
      <c r="G226" s="105"/>
      <c r="I226" s="105"/>
      <c r="K226" s="105"/>
      <c r="M226" s="105"/>
      <c r="O226" s="105"/>
      <c r="Q226" s="105"/>
    </row>
    <row r="227" spans="3:17" ht="15" customHeight="1" x14ac:dyDescent="0.3">
      <c r="C227" s="101"/>
      <c r="E227" s="105"/>
      <c r="G227" s="105"/>
      <c r="I227" s="105"/>
      <c r="K227" s="105"/>
      <c r="M227" s="105"/>
      <c r="O227" s="105"/>
      <c r="Q227" s="105"/>
    </row>
    <row r="228" spans="3:17" ht="15" customHeight="1" x14ac:dyDescent="0.3">
      <c r="C228" s="101"/>
      <c r="E228" s="105"/>
      <c r="G228" s="105"/>
      <c r="I228" s="105"/>
      <c r="K228" s="105"/>
      <c r="M228" s="105"/>
      <c r="O228" s="105"/>
      <c r="Q228" s="105"/>
    </row>
    <row r="229" spans="3:17" ht="15" customHeight="1" x14ac:dyDescent="0.3">
      <c r="C229" s="101"/>
      <c r="E229" s="105"/>
      <c r="G229" s="105"/>
      <c r="I229" s="105"/>
      <c r="K229" s="105"/>
      <c r="M229" s="105"/>
      <c r="O229" s="105"/>
      <c r="Q229" s="105"/>
    </row>
    <row r="230" spans="3:17" ht="15" customHeight="1" x14ac:dyDescent="0.3">
      <c r="C230" s="101"/>
      <c r="E230" s="105"/>
      <c r="G230" s="105"/>
      <c r="I230" s="105"/>
      <c r="K230" s="105"/>
      <c r="M230" s="105"/>
      <c r="O230" s="105"/>
      <c r="Q230" s="105"/>
    </row>
    <row r="231" spans="3:17" ht="15" customHeight="1" x14ac:dyDescent="0.3">
      <c r="C231" s="101"/>
      <c r="E231" s="105"/>
      <c r="G231" s="105"/>
      <c r="I231" s="105"/>
      <c r="K231" s="105"/>
      <c r="M231" s="105"/>
      <c r="O231" s="105"/>
      <c r="Q231" s="105"/>
    </row>
    <row r="232" spans="3:17" ht="15" customHeight="1" x14ac:dyDescent="0.3">
      <c r="C232" s="101"/>
      <c r="E232" s="105"/>
      <c r="G232" s="105"/>
      <c r="I232" s="105"/>
      <c r="K232" s="105"/>
      <c r="M232" s="105"/>
      <c r="O232" s="105"/>
      <c r="Q232" s="105"/>
    </row>
    <row r="233" spans="3:17" ht="15" customHeight="1" x14ac:dyDescent="0.3">
      <c r="C233" s="101"/>
      <c r="E233" s="105"/>
      <c r="G233" s="105"/>
      <c r="I233" s="105"/>
      <c r="K233" s="105"/>
      <c r="M233" s="105"/>
      <c r="O233" s="105"/>
      <c r="Q233" s="105"/>
    </row>
    <row r="234" spans="3:17" ht="15" customHeight="1" x14ac:dyDescent="0.3">
      <c r="C234" s="101"/>
      <c r="E234" s="105"/>
      <c r="G234" s="105"/>
      <c r="I234" s="105"/>
      <c r="K234" s="105"/>
      <c r="M234" s="105"/>
      <c r="O234" s="105"/>
      <c r="Q234" s="105"/>
    </row>
    <row r="235" spans="3:17" ht="15" customHeight="1" x14ac:dyDescent="0.3">
      <c r="C235" s="101"/>
      <c r="E235" s="105"/>
      <c r="G235" s="105"/>
      <c r="I235" s="105"/>
      <c r="K235" s="105"/>
      <c r="M235" s="105"/>
      <c r="O235" s="105"/>
      <c r="Q235" s="105"/>
    </row>
    <row r="236" spans="3:17" ht="15" customHeight="1" x14ac:dyDescent="0.3">
      <c r="C236" s="101"/>
      <c r="E236" s="105"/>
      <c r="G236" s="105"/>
      <c r="I236" s="105"/>
      <c r="K236" s="105"/>
      <c r="M236" s="105"/>
      <c r="O236" s="105"/>
      <c r="Q236" s="105"/>
    </row>
    <row r="237" spans="3:17" ht="15" customHeight="1" x14ac:dyDescent="0.3">
      <c r="C237" s="101"/>
      <c r="E237" s="105"/>
      <c r="G237" s="105"/>
      <c r="I237" s="105"/>
      <c r="K237" s="105"/>
      <c r="M237" s="105"/>
      <c r="O237" s="105"/>
      <c r="Q237" s="105"/>
    </row>
    <row r="238" spans="3:17" ht="15" customHeight="1" x14ac:dyDescent="0.3">
      <c r="C238" s="101"/>
      <c r="E238" s="105"/>
      <c r="G238" s="105"/>
      <c r="I238" s="105"/>
      <c r="K238" s="105"/>
      <c r="M238" s="105"/>
      <c r="O238" s="105"/>
      <c r="Q238" s="105"/>
    </row>
    <row r="239" spans="3:17" ht="15" customHeight="1" x14ac:dyDescent="0.3">
      <c r="C239" s="101"/>
      <c r="E239" s="105"/>
      <c r="G239" s="105"/>
      <c r="I239" s="105"/>
      <c r="K239" s="105"/>
      <c r="M239" s="105"/>
      <c r="O239" s="105"/>
      <c r="Q239" s="105"/>
    </row>
    <row r="240" spans="3:17" ht="15" customHeight="1" x14ac:dyDescent="0.3">
      <c r="C240" s="101"/>
      <c r="E240" s="105"/>
      <c r="G240" s="105"/>
      <c r="I240" s="105"/>
      <c r="K240" s="105"/>
      <c r="M240" s="105"/>
      <c r="O240" s="105"/>
      <c r="Q240" s="105"/>
    </row>
    <row r="241" spans="3:17" ht="15" customHeight="1" x14ac:dyDescent="0.3">
      <c r="C241" s="101"/>
      <c r="E241" s="105"/>
      <c r="G241" s="105"/>
      <c r="I241" s="105"/>
      <c r="K241" s="105"/>
      <c r="M241" s="105"/>
      <c r="O241" s="105"/>
      <c r="Q241" s="105"/>
    </row>
    <row r="242" spans="3:17" ht="15" customHeight="1" x14ac:dyDescent="0.3">
      <c r="C242" s="101"/>
      <c r="E242" s="105"/>
      <c r="G242" s="105"/>
      <c r="I242" s="105"/>
      <c r="K242" s="105"/>
      <c r="M242" s="105"/>
      <c r="O242" s="105"/>
      <c r="Q242" s="105"/>
    </row>
    <row r="243" spans="3:17" ht="15" customHeight="1" x14ac:dyDescent="0.3">
      <c r="C243" s="101"/>
      <c r="E243" s="105"/>
      <c r="G243" s="105"/>
      <c r="I243" s="105"/>
      <c r="K243" s="105"/>
      <c r="M243" s="105"/>
      <c r="O243" s="105"/>
      <c r="Q243" s="105"/>
    </row>
    <row r="244" spans="3:17" ht="15" customHeight="1" x14ac:dyDescent="0.3">
      <c r="C244" s="101"/>
      <c r="E244" s="105"/>
      <c r="G244" s="105"/>
      <c r="I244" s="105"/>
      <c r="K244" s="105"/>
      <c r="M244" s="105"/>
      <c r="O244" s="105"/>
      <c r="Q244" s="105"/>
    </row>
    <row r="245" spans="3:17" ht="15" customHeight="1" x14ac:dyDescent="0.3">
      <c r="C245" s="101"/>
      <c r="E245" s="105"/>
      <c r="G245" s="105"/>
      <c r="I245" s="105"/>
      <c r="K245" s="105"/>
      <c r="M245" s="105"/>
      <c r="O245" s="105"/>
      <c r="Q245" s="105"/>
    </row>
    <row r="246" spans="3:17" ht="15" customHeight="1" x14ac:dyDescent="0.3">
      <c r="C246" s="101"/>
      <c r="E246" s="105"/>
      <c r="G246" s="105"/>
      <c r="I246" s="105"/>
      <c r="K246" s="105"/>
      <c r="M246" s="105"/>
      <c r="O246" s="105"/>
      <c r="Q246" s="105"/>
    </row>
    <row r="247" spans="3:17" ht="15" customHeight="1" x14ac:dyDescent="0.3">
      <c r="C247" s="101"/>
      <c r="E247" s="105"/>
      <c r="G247" s="105"/>
      <c r="I247" s="105"/>
      <c r="K247" s="105"/>
      <c r="M247" s="105"/>
      <c r="O247" s="105"/>
      <c r="Q247" s="105"/>
    </row>
    <row r="248" spans="3:17" ht="15" customHeight="1" x14ac:dyDescent="0.3">
      <c r="C248" s="101"/>
      <c r="E248" s="105"/>
      <c r="G248" s="105"/>
      <c r="I248" s="105"/>
      <c r="K248" s="105"/>
      <c r="M248" s="105"/>
      <c r="O248" s="105"/>
      <c r="Q248" s="105"/>
    </row>
    <row r="249" spans="3:17" ht="15" customHeight="1" x14ac:dyDescent="0.3">
      <c r="C249" s="101"/>
      <c r="E249" s="105"/>
      <c r="G249" s="105"/>
      <c r="I249" s="105"/>
      <c r="K249" s="105"/>
      <c r="M249" s="105"/>
      <c r="O249" s="105"/>
      <c r="Q249" s="105"/>
    </row>
    <row r="250" spans="3:17" ht="15" customHeight="1" x14ac:dyDescent="0.3">
      <c r="C250" s="101"/>
      <c r="E250" s="105"/>
      <c r="G250" s="105"/>
      <c r="I250" s="105"/>
      <c r="K250" s="105"/>
      <c r="M250" s="105"/>
      <c r="O250" s="105"/>
      <c r="Q250" s="105"/>
    </row>
    <row r="251" spans="3:17" ht="15" customHeight="1" x14ac:dyDescent="0.3">
      <c r="C251" s="101"/>
      <c r="E251" s="105"/>
      <c r="G251" s="105"/>
      <c r="I251" s="105"/>
      <c r="K251" s="105"/>
      <c r="M251" s="105"/>
      <c r="O251" s="105"/>
      <c r="Q251" s="105"/>
    </row>
    <row r="252" spans="3:17" ht="15" customHeight="1" x14ac:dyDescent="0.3">
      <c r="C252" s="101"/>
      <c r="E252" s="105"/>
      <c r="G252" s="105"/>
      <c r="I252" s="105"/>
      <c r="K252" s="105"/>
      <c r="M252" s="105"/>
      <c r="O252" s="105"/>
      <c r="Q252" s="105"/>
    </row>
    <row r="253" spans="3:17" ht="15" customHeight="1" x14ac:dyDescent="0.3">
      <c r="C253" s="101"/>
      <c r="E253" s="105"/>
      <c r="G253" s="105"/>
      <c r="I253" s="105"/>
      <c r="K253" s="105"/>
      <c r="M253" s="105"/>
      <c r="O253" s="105"/>
      <c r="Q253" s="105"/>
    </row>
    <row r="254" spans="3:17" ht="15" customHeight="1" x14ac:dyDescent="0.3">
      <c r="C254" s="101"/>
      <c r="E254" s="105"/>
      <c r="G254" s="105"/>
      <c r="I254" s="105"/>
      <c r="K254" s="105"/>
      <c r="M254" s="105"/>
      <c r="O254" s="105"/>
      <c r="Q254" s="105"/>
    </row>
    <row r="255" spans="3:17" ht="15" customHeight="1" x14ac:dyDescent="0.3">
      <c r="C255" s="101"/>
      <c r="E255" s="105"/>
      <c r="G255" s="105"/>
      <c r="I255" s="105"/>
      <c r="K255" s="105"/>
      <c r="M255" s="105"/>
      <c r="O255" s="105"/>
      <c r="Q255" s="105"/>
    </row>
    <row r="256" spans="3:17" ht="15" customHeight="1" x14ac:dyDescent="0.3">
      <c r="C256" s="101"/>
      <c r="E256" s="105"/>
      <c r="G256" s="105"/>
      <c r="I256" s="105"/>
      <c r="K256" s="105"/>
      <c r="M256" s="105"/>
      <c r="O256" s="105"/>
      <c r="Q256" s="105"/>
    </row>
    <row r="257" spans="3:17" ht="15" customHeight="1" x14ac:dyDescent="0.3">
      <c r="C257" s="101"/>
      <c r="E257" s="105"/>
      <c r="G257" s="105"/>
      <c r="I257" s="105"/>
      <c r="K257" s="105"/>
      <c r="M257" s="105"/>
      <c r="O257" s="105"/>
      <c r="Q257" s="105"/>
    </row>
    <row r="258" spans="3:17" ht="15" customHeight="1" x14ac:dyDescent="0.3">
      <c r="C258" s="101"/>
      <c r="E258" s="105"/>
      <c r="G258" s="105"/>
      <c r="I258" s="105"/>
      <c r="K258" s="105"/>
      <c r="M258" s="105"/>
      <c r="O258" s="105"/>
      <c r="Q258" s="105"/>
    </row>
    <row r="259" spans="3:17" ht="15" customHeight="1" x14ac:dyDescent="0.3">
      <c r="C259" s="101"/>
      <c r="E259" s="105"/>
      <c r="G259" s="105"/>
      <c r="I259" s="105"/>
      <c r="K259" s="105"/>
      <c r="M259" s="105"/>
      <c r="O259" s="105"/>
      <c r="Q259" s="105"/>
    </row>
    <row r="260" spans="3:17" ht="15" customHeight="1" x14ac:dyDescent="0.3">
      <c r="C260" s="101"/>
      <c r="E260" s="105"/>
      <c r="G260" s="105"/>
      <c r="I260" s="105"/>
      <c r="K260" s="105"/>
      <c r="M260" s="105"/>
      <c r="O260" s="105"/>
      <c r="Q260" s="105"/>
    </row>
    <row r="261" spans="3:17" ht="15" customHeight="1" x14ac:dyDescent="0.3">
      <c r="C261" s="101"/>
      <c r="E261" s="105"/>
      <c r="G261" s="105"/>
      <c r="I261" s="105"/>
      <c r="K261" s="105"/>
      <c r="M261" s="105"/>
      <c r="O261" s="105"/>
      <c r="Q261" s="105"/>
    </row>
    <row r="262" spans="3:17" ht="15" customHeight="1" x14ac:dyDescent="0.3">
      <c r="C262" s="101"/>
      <c r="E262" s="105"/>
      <c r="G262" s="105"/>
      <c r="I262" s="105"/>
      <c r="K262" s="105"/>
      <c r="M262" s="105"/>
      <c r="O262" s="105"/>
      <c r="Q262" s="105"/>
    </row>
    <row r="263" spans="3:17" ht="15" customHeight="1" x14ac:dyDescent="0.3">
      <c r="C263" s="101"/>
      <c r="E263" s="105"/>
      <c r="G263" s="105"/>
      <c r="I263" s="105"/>
      <c r="K263" s="105"/>
      <c r="M263" s="105"/>
      <c r="O263" s="105"/>
      <c r="Q263" s="105"/>
    </row>
    <row r="264" spans="3:17" ht="15" customHeight="1" x14ac:dyDescent="0.3">
      <c r="C264" s="101"/>
      <c r="E264" s="105"/>
      <c r="G264" s="105"/>
      <c r="I264" s="105"/>
      <c r="K264" s="105"/>
      <c r="M264" s="105"/>
      <c r="O264" s="105"/>
      <c r="Q264" s="105"/>
    </row>
    <row r="265" spans="3:17" ht="15" customHeight="1" x14ac:dyDescent="0.3">
      <c r="C265" s="101"/>
      <c r="E265" s="105"/>
      <c r="G265" s="105"/>
      <c r="I265" s="105"/>
      <c r="K265" s="105"/>
      <c r="M265" s="105"/>
      <c r="O265" s="105"/>
      <c r="Q265" s="105"/>
    </row>
    <row r="266" spans="3:17" ht="15" customHeight="1" x14ac:dyDescent="0.3">
      <c r="C266" s="101"/>
      <c r="E266" s="105"/>
      <c r="G266" s="105"/>
      <c r="I266" s="105"/>
      <c r="K266" s="105"/>
      <c r="M266" s="105"/>
      <c r="O266" s="105"/>
      <c r="Q266" s="105"/>
    </row>
    <row r="267" spans="3:17" ht="15" customHeight="1" x14ac:dyDescent="0.3">
      <c r="C267" s="101"/>
      <c r="E267" s="105"/>
      <c r="G267" s="105"/>
      <c r="I267" s="105"/>
      <c r="K267" s="105"/>
      <c r="M267" s="105"/>
      <c r="O267" s="105"/>
      <c r="Q267" s="105"/>
    </row>
    <row r="268" spans="3:17" ht="15" customHeight="1" x14ac:dyDescent="0.3">
      <c r="C268" s="101"/>
      <c r="E268" s="105"/>
      <c r="G268" s="105"/>
      <c r="I268" s="105"/>
      <c r="K268" s="105"/>
      <c r="M268" s="105"/>
      <c r="O268" s="105"/>
      <c r="Q268" s="105"/>
    </row>
    <row r="269" spans="3:17" ht="15" customHeight="1" x14ac:dyDescent="0.3">
      <c r="C269" s="101"/>
      <c r="E269" s="105"/>
      <c r="G269" s="105"/>
      <c r="I269" s="105"/>
      <c r="K269" s="105"/>
      <c r="M269" s="105"/>
      <c r="O269" s="105"/>
      <c r="Q269" s="105"/>
    </row>
    <row r="270" spans="3:17" ht="15" customHeight="1" x14ac:dyDescent="0.3">
      <c r="C270" s="101"/>
      <c r="E270" s="105"/>
      <c r="G270" s="105"/>
      <c r="I270" s="105"/>
      <c r="K270" s="105"/>
      <c r="M270" s="105"/>
      <c r="O270" s="105"/>
      <c r="Q270" s="105"/>
    </row>
    <row r="271" spans="3:17" ht="15" customHeight="1" x14ac:dyDescent="0.3">
      <c r="C271" s="101"/>
      <c r="E271" s="105"/>
      <c r="G271" s="105"/>
      <c r="I271" s="105"/>
      <c r="K271" s="105"/>
      <c r="M271" s="105"/>
      <c r="O271" s="105"/>
      <c r="Q271" s="105"/>
    </row>
    <row r="272" spans="3:17" ht="15" customHeight="1" x14ac:dyDescent="0.3">
      <c r="C272" s="101"/>
      <c r="E272" s="105"/>
      <c r="G272" s="105"/>
      <c r="I272" s="105"/>
      <c r="K272" s="105"/>
      <c r="M272" s="105"/>
      <c r="O272" s="105"/>
      <c r="Q272" s="105"/>
    </row>
    <row r="273" spans="3:17" ht="15" customHeight="1" x14ac:dyDescent="0.3">
      <c r="C273" s="101"/>
      <c r="E273" s="105"/>
      <c r="G273" s="105"/>
      <c r="I273" s="105"/>
      <c r="K273" s="105"/>
      <c r="M273" s="105"/>
      <c r="O273" s="105"/>
      <c r="Q273" s="105"/>
    </row>
    <row r="274" spans="3:17" ht="15" customHeight="1" x14ac:dyDescent="0.3">
      <c r="C274" s="101"/>
      <c r="E274" s="105"/>
      <c r="G274" s="105"/>
      <c r="I274" s="105"/>
      <c r="K274" s="105"/>
      <c r="M274" s="105"/>
      <c r="O274" s="105"/>
      <c r="Q274" s="105"/>
    </row>
    <row r="275" spans="3:17" ht="15" customHeight="1" x14ac:dyDescent="0.3">
      <c r="C275" s="101"/>
      <c r="E275" s="105"/>
      <c r="G275" s="105"/>
      <c r="I275" s="105"/>
      <c r="K275" s="105"/>
      <c r="M275" s="105"/>
      <c r="O275" s="105"/>
      <c r="Q275" s="105"/>
    </row>
    <row r="276" spans="3:17" ht="15" customHeight="1" x14ac:dyDescent="0.3">
      <c r="C276" s="101"/>
      <c r="E276" s="105"/>
      <c r="G276" s="105"/>
      <c r="I276" s="105"/>
      <c r="K276" s="105"/>
      <c r="M276" s="105"/>
      <c r="O276" s="105"/>
      <c r="Q276" s="105"/>
    </row>
    <row r="277" spans="3:17" ht="15" customHeight="1" x14ac:dyDescent="0.3">
      <c r="C277" s="101"/>
      <c r="E277" s="105"/>
      <c r="G277" s="105"/>
      <c r="I277" s="105"/>
      <c r="K277" s="105"/>
      <c r="M277" s="105"/>
      <c r="O277" s="105"/>
      <c r="Q277" s="105"/>
    </row>
    <row r="278" spans="3:17" ht="15" customHeight="1" x14ac:dyDescent="0.3">
      <c r="C278" s="101"/>
      <c r="E278" s="105"/>
      <c r="G278" s="105"/>
      <c r="I278" s="105"/>
      <c r="K278" s="105"/>
      <c r="M278" s="105"/>
      <c r="O278" s="105"/>
      <c r="Q278" s="105"/>
    </row>
    <row r="279" spans="3:17" ht="15" customHeight="1" x14ac:dyDescent="0.3">
      <c r="C279" s="101"/>
      <c r="E279" s="105"/>
      <c r="G279" s="105"/>
      <c r="I279" s="105"/>
      <c r="K279" s="105"/>
      <c r="M279" s="105"/>
      <c r="O279" s="105"/>
      <c r="Q279" s="105"/>
    </row>
    <row r="280" spans="3:17" ht="15" customHeight="1" x14ac:dyDescent="0.3">
      <c r="C280" s="101"/>
      <c r="E280" s="105"/>
      <c r="G280" s="105"/>
      <c r="I280" s="105"/>
      <c r="K280" s="105"/>
      <c r="M280" s="105"/>
      <c r="O280" s="105"/>
      <c r="Q280" s="105"/>
    </row>
    <row r="281" spans="3:17" ht="15" customHeight="1" x14ac:dyDescent="0.3">
      <c r="C281" s="101"/>
      <c r="E281" s="105"/>
      <c r="G281" s="105"/>
      <c r="I281" s="105"/>
      <c r="K281" s="105"/>
      <c r="M281" s="105"/>
      <c r="O281" s="105"/>
      <c r="Q281" s="105"/>
    </row>
    <row r="282" spans="3:17" ht="15" customHeight="1" x14ac:dyDescent="0.3">
      <c r="C282" s="101"/>
      <c r="E282" s="105"/>
      <c r="G282" s="105"/>
      <c r="I282" s="105"/>
      <c r="K282" s="105"/>
      <c r="M282" s="105"/>
      <c r="O282" s="105"/>
      <c r="Q282" s="105"/>
    </row>
    <row r="283" spans="3:17" ht="15" customHeight="1" x14ac:dyDescent="0.3">
      <c r="C283" s="101"/>
      <c r="E283" s="105"/>
      <c r="G283" s="105"/>
      <c r="I283" s="105"/>
      <c r="K283" s="105"/>
      <c r="M283" s="105"/>
      <c r="O283" s="105"/>
      <c r="Q283" s="105"/>
    </row>
    <row r="284" spans="3:17" ht="15" customHeight="1" x14ac:dyDescent="0.3">
      <c r="C284" s="101"/>
      <c r="E284" s="105"/>
      <c r="G284" s="105"/>
      <c r="I284" s="105"/>
      <c r="K284" s="105"/>
      <c r="M284" s="105"/>
      <c r="O284" s="105"/>
      <c r="Q284" s="105"/>
    </row>
    <row r="285" spans="3:17" ht="15" customHeight="1" x14ac:dyDescent="0.3">
      <c r="C285" s="101"/>
      <c r="E285" s="105"/>
      <c r="G285" s="105"/>
      <c r="I285" s="105"/>
      <c r="K285" s="105"/>
      <c r="M285" s="105"/>
      <c r="O285" s="105"/>
      <c r="Q285" s="105"/>
    </row>
    <row r="286" spans="3:17" ht="15" customHeight="1" x14ac:dyDescent="0.3">
      <c r="C286" s="101"/>
      <c r="E286" s="105"/>
      <c r="G286" s="105"/>
      <c r="I286" s="105"/>
      <c r="K286" s="105"/>
      <c r="M286" s="105"/>
      <c r="O286" s="105"/>
      <c r="Q286" s="105"/>
    </row>
    <row r="287" spans="3:17" ht="15" customHeight="1" x14ac:dyDescent="0.3">
      <c r="C287" s="101"/>
      <c r="E287" s="105"/>
      <c r="G287" s="105"/>
      <c r="I287" s="105"/>
      <c r="K287" s="105"/>
      <c r="M287" s="105"/>
      <c r="O287" s="105"/>
      <c r="Q287" s="105"/>
    </row>
    <row r="288" spans="3:17" ht="15" customHeight="1" x14ac:dyDescent="0.3">
      <c r="C288" s="101"/>
      <c r="E288" s="105"/>
      <c r="G288" s="105"/>
      <c r="I288" s="105"/>
      <c r="K288" s="105"/>
      <c r="M288" s="105"/>
      <c r="O288" s="105"/>
      <c r="Q288" s="105"/>
    </row>
    <row r="289" spans="3:17" ht="15" customHeight="1" x14ac:dyDescent="0.3">
      <c r="C289" s="101"/>
      <c r="E289" s="105"/>
      <c r="G289" s="105"/>
      <c r="I289" s="105"/>
      <c r="K289" s="105"/>
      <c r="M289" s="105"/>
      <c r="O289" s="105"/>
      <c r="Q289" s="105"/>
    </row>
    <row r="290" spans="3:17" ht="15" customHeight="1" x14ac:dyDescent="0.3">
      <c r="C290" s="101"/>
      <c r="E290" s="105"/>
      <c r="G290" s="105"/>
      <c r="I290" s="105"/>
      <c r="K290" s="105"/>
      <c r="M290" s="105"/>
      <c r="O290" s="105"/>
      <c r="Q290" s="105"/>
    </row>
    <row r="291" spans="3:17" ht="15" customHeight="1" x14ac:dyDescent="0.3">
      <c r="C291" s="101"/>
      <c r="E291" s="105"/>
      <c r="G291" s="105"/>
      <c r="I291" s="105"/>
      <c r="K291" s="105"/>
      <c r="M291" s="105"/>
      <c r="O291" s="105"/>
      <c r="Q291" s="105"/>
    </row>
    <row r="292" spans="3:17" ht="15" customHeight="1" x14ac:dyDescent="0.3">
      <c r="C292" s="101"/>
      <c r="E292" s="105"/>
      <c r="G292" s="105"/>
      <c r="I292" s="105"/>
      <c r="K292" s="105"/>
      <c r="M292" s="105"/>
      <c r="O292" s="105"/>
      <c r="Q292" s="105"/>
    </row>
    <row r="293" spans="3:17" ht="15" customHeight="1" x14ac:dyDescent="0.3">
      <c r="C293" s="101"/>
      <c r="E293" s="105"/>
      <c r="G293" s="105"/>
      <c r="I293" s="105"/>
      <c r="K293" s="105"/>
      <c r="M293" s="105"/>
      <c r="O293" s="105"/>
      <c r="Q293" s="105"/>
    </row>
    <row r="294" spans="3:17" ht="15" customHeight="1" x14ac:dyDescent="0.3">
      <c r="C294" s="101"/>
      <c r="E294" s="105"/>
      <c r="G294" s="105"/>
      <c r="I294" s="105"/>
      <c r="K294" s="105"/>
      <c r="M294" s="105"/>
      <c r="O294" s="105"/>
      <c r="Q294" s="105"/>
    </row>
    <row r="295" spans="3:17" ht="15" customHeight="1" x14ac:dyDescent="0.3">
      <c r="C295" s="101"/>
      <c r="E295" s="105"/>
      <c r="G295" s="105"/>
      <c r="I295" s="105"/>
      <c r="K295" s="105"/>
      <c r="M295" s="105"/>
      <c r="O295" s="105"/>
      <c r="Q295" s="105"/>
    </row>
    <row r="296" spans="3:17" ht="15" customHeight="1" x14ac:dyDescent="0.3">
      <c r="C296" s="101"/>
      <c r="E296" s="105"/>
      <c r="G296" s="105"/>
      <c r="I296" s="105"/>
      <c r="K296" s="105"/>
      <c r="M296" s="105"/>
      <c r="O296" s="105"/>
      <c r="Q296" s="105"/>
    </row>
    <row r="297" spans="3:17" ht="15" customHeight="1" x14ac:dyDescent="0.3">
      <c r="C297" s="101"/>
      <c r="E297" s="105"/>
      <c r="G297" s="105"/>
      <c r="I297" s="105"/>
      <c r="K297" s="105"/>
      <c r="M297" s="105"/>
      <c r="O297" s="105"/>
      <c r="Q297" s="105"/>
    </row>
    <row r="298" spans="3:17" ht="15" customHeight="1" x14ac:dyDescent="0.3">
      <c r="C298" s="101"/>
      <c r="E298" s="105"/>
      <c r="G298" s="105"/>
      <c r="I298" s="105"/>
      <c r="K298" s="105"/>
      <c r="M298" s="105"/>
      <c r="O298" s="105"/>
      <c r="Q298" s="105"/>
    </row>
    <row r="299" spans="3:17" ht="15" customHeight="1" x14ac:dyDescent="0.3">
      <c r="C299" s="101"/>
      <c r="E299" s="105"/>
      <c r="G299" s="105"/>
      <c r="I299" s="105"/>
      <c r="K299" s="105"/>
      <c r="M299" s="105"/>
      <c r="O299" s="105"/>
      <c r="Q299" s="105"/>
    </row>
    <row r="300" spans="3:17" ht="15" customHeight="1" x14ac:dyDescent="0.3">
      <c r="C300" s="101"/>
      <c r="E300" s="105"/>
      <c r="G300" s="105"/>
      <c r="I300" s="105"/>
      <c r="K300" s="105"/>
      <c r="M300" s="105"/>
      <c r="O300" s="105"/>
      <c r="Q300" s="105"/>
    </row>
    <row r="301" spans="3:17" ht="15" customHeight="1" x14ac:dyDescent="0.3">
      <c r="C301" s="101"/>
      <c r="E301" s="105"/>
      <c r="G301" s="105"/>
      <c r="I301" s="105"/>
      <c r="K301" s="105"/>
      <c r="M301" s="105"/>
      <c r="O301" s="105"/>
      <c r="Q301" s="105"/>
    </row>
    <row r="302" spans="3:17" ht="15" customHeight="1" x14ac:dyDescent="0.3">
      <c r="C302" s="101"/>
      <c r="E302" s="105"/>
      <c r="G302" s="105"/>
      <c r="I302" s="105"/>
      <c r="K302" s="105"/>
      <c r="M302" s="105"/>
      <c r="O302" s="105"/>
      <c r="Q302" s="105"/>
    </row>
    <row r="303" spans="3:17" ht="15" customHeight="1" x14ac:dyDescent="0.3">
      <c r="C303" s="101"/>
      <c r="E303" s="105"/>
      <c r="G303" s="105"/>
      <c r="I303" s="105"/>
      <c r="K303" s="105"/>
      <c r="M303" s="105"/>
      <c r="O303" s="105"/>
      <c r="Q303" s="105"/>
    </row>
    <row r="304" spans="3:17" ht="15" customHeight="1" x14ac:dyDescent="0.3">
      <c r="C304" s="101"/>
      <c r="E304" s="105"/>
      <c r="G304" s="105"/>
      <c r="I304" s="105"/>
      <c r="K304" s="105"/>
      <c r="M304" s="105"/>
      <c r="O304" s="105"/>
      <c r="Q304" s="105"/>
    </row>
    <row r="305" spans="3:17" ht="15" customHeight="1" x14ac:dyDescent="0.3">
      <c r="C305" s="101"/>
      <c r="E305" s="105"/>
      <c r="G305" s="105"/>
      <c r="I305" s="105"/>
      <c r="K305" s="105"/>
      <c r="M305" s="105"/>
      <c r="O305" s="105"/>
      <c r="Q305" s="105"/>
    </row>
    <row r="306" spans="3:17" ht="15" customHeight="1" x14ac:dyDescent="0.3">
      <c r="C306" s="101"/>
      <c r="E306" s="105"/>
      <c r="G306" s="105"/>
      <c r="I306" s="105"/>
      <c r="K306" s="105"/>
      <c r="M306" s="105"/>
      <c r="O306" s="105"/>
      <c r="Q306" s="105"/>
    </row>
    <row r="307" spans="3:17" ht="15" customHeight="1" x14ac:dyDescent="0.3">
      <c r="C307" s="101"/>
      <c r="E307" s="105"/>
      <c r="G307" s="105"/>
      <c r="I307" s="105"/>
      <c r="K307" s="105"/>
      <c r="M307" s="105"/>
      <c r="O307" s="105"/>
      <c r="Q307" s="105"/>
    </row>
    <row r="308" spans="3:17" ht="15" customHeight="1" x14ac:dyDescent="0.3">
      <c r="C308" s="101"/>
      <c r="E308" s="105"/>
      <c r="G308" s="105"/>
      <c r="I308" s="105"/>
      <c r="K308" s="105"/>
      <c r="M308" s="105"/>
      <c r="O308" s="105"/>
      <c r="Q308" s="105"/>
    </row>
    <row r="309" spans="3:17" ht="15" customHeight="1" x14ac:dyDescent="0.3">
      <c r="C309" s="101"/>
      <c r="E309" s="105"/>
      <c r="G309" s="105"/>
      <c r="I309" s="105"/>
      <c r="K309" s="105"/>
      <c r="M309" s="105"/>
      <c r="O309" s="105"/>
      <c r="Q309" s="105"/>
    </row>
    <row r="310" spans="3:17" ht="15" customHeight="1" x14ac:dyDescent="0.3">
      <c r="C310" s="101"/>
      <c r="E310" s="105"/>
      <c r="G310" s="105"/>
      <c r="I310" s="105"/>
      <c r="K310" s="105"/>
      <c r="M310" s="105"/>
      <c r="O310" s="105"/>
      <c r="Q310" s="105"/>
    </row>
    <row r="311" spans="3:17" ht="15" customHeight="1" x14ac:dyDescent="0.3">
      <c r="C311" s="101"/>
      <c r="E311" s="105"/>
      <c r="G311" s="105"/>
      <c r="I311" s="105"/>
      <c r="K311" s="105"/>
      <c r="M311" s="105"/>
      <c r="O311" s="105"/>
      <c r="Q311" s="105"/>
    </row>
    <row r="312" spans="3:17" ht="15" customHeight="1" x14ac:dyDescent="0.3">
      <c r="C312" s="101"/>
      <c r="E312" s="105"/>
      <c r="G312" s="105"/>
      <c r="I312" s="105"/>
      <c r="K312" s="105"/>
      <c r="M312" s="105"/>
      <c r="O312" s="105"/>
      <c r="Q312" s="105"/>
    </row>
    <row r="313" spans="3:17" ht="15" customHeight="1" x14ac:dyDescent="0.3">
      <c r="C313" s="101"/>
      <c r="E313" s="105"/>
      <c r="G313" s="105"/>
      <c r="I313" s="105"/>
      <c r="K313" s="105"/>
      <c r="M313" s="105"/>
      <c r="O313" s="105"/>
      <c r="Q313" s="105"/>
    </row>
    <row r="314" spans="3:17" ht="15" customHeight="1" x14ac:dyDescent="0.3">
      <c r="C314" s="101"/>
      <c r="E314" s="105"/>
      <c r="G314" s="105"/>
      <c r="I314" s="105"/>
      <c r="K314" s="105"/>
      <c r="M314" s="105"/>
      <c r="O314" s="105"/>
      <c r="Q314" s="105"/>
    </row>
    <row r="315" spans="3:17" ht="15" customHeight="1" x14ac:dyDescent="0.3">
      <c r="C315" s="101"/>
      <c r="E315" s="105"/>
      <c r="G315" s="105"/>
      <c r="I315" s="105"/>
      <c r="K315" s="105"/>
      <c r="M315" s="105"/>
      <c r="O315" s="105"/>
      <c r="Q315" s="105"/>
    </row>
    <row r="316" spans="3:17" ht="15" customHeight="1" x14ac:dyDescent="0.3">
      <c r="C316" s="101"/>
      <c r="E316" s="105"/>
      <c r="G316" s="105"/>
      <c r="I316" s="105"/>
      <c r="K316" s="105"/>
      <c r="M316" s="105"/>
      <c r="O316" s="105"/>
      <c r="Q316" s="105"/>
    </row>
    <row r="317" spans="3:17" ht="15" customHeight="1" x14ac:dyDescent="0.3">
      <c r="C317" s="101"/>
      <c r="E317" s="105"/>
      <c r="G317" s="105"/>
      <c r="I317" s="105"/>
      <c r="K317" s="105"/>
      <c r="M317" s="105"/>
      <c r="O317" s="105"/>
      <c r="Q317" s="105"/>
    </row>
    <row r="318" spans="3:17" ht="15" customHeight="1" x14ac:dyDescent="0.3">
      <c r="C318" s="101"/>
      <c r="E318" s="105"/>
      <c r="G318" s="105"/>
      <c r="I318" s="105"/>
      <c r="K318" s="105"/>
      <c r="M318" s="105"/>
      <c r="O318" s="105"/>
      <c r="Q318" s="105"/>
    </row>
    <row r="319" spans="3:17" ht="15" customHeight="1" x14ac:dyDescent="0.3">
      <c r="C319" s="101"/>
      <c r="E319" s="105"/>
      <c r="G319" s="105"/>
      <c r="I319" s="105"/>
      <c r="K319" s="105"/>
      <c r="M319" s="105"/>
      <c r="O319" s="105"/>
      <c r="Q319" s="105"/>
    </row>
    <row r="320" spans="3:17" ht="15" customHeight="1" x14ac:dyDescent="0.3">
      <c r="C320" s="101"/>
      <c r="E320" s="105"/>
      <c r="G320" s="105"/>
      <c r="I320" s="105"/>
      <c r="K320" s="105"/>
      <c r="M320" s="105"/>
      <c r="O320" s="105"/>
      <c r="Q320" s="105"/>
    </row>
    <row r="321" spans="3:17" ht="15" customHeight="1" x14ac:dyDescent="0.3">
      <c r="C321" s="101"/>
      <c r="E321" s="105"/>
      <c r="G321" s="105"/>
      <c r="I321" s="105"/>
      <c r="K321" s="105"/>
      <c r="M321" s="105"/>
      <c r="O321" s="105"/>
      <c r="Q321" s="105"/>
    </row>
    <row r="322" spans="3:17" ht="15" customHeight="1" x14ac:dyDescent="0.3">
      <c r="C322" s="101"/>
      <c r="E322" s="105"/>
      <c r="G322" s="105"/>
      <c r="I322" s="105"/>
      <c r="K322" s="105"/>
      <c r="M322" s="105"/>
      <c r="O322" s="105"/>
      <c r="Q322" s="105"/>
    </row>
    <row r="323" spans="3:17" ht="15" customHeight="1" x14ac:dyDescent="0.3">
      <c r="C323" s="101"/>
      <c r="E323" s="105"/>
      <c r="G323" s="105"/>
      <c r="I323" s="105"/>
      <c r="K323" s="105"/>
      <c r="M323" s="105"/>
      <c r="O323" s="105"/>
      <c r="Q323" s="105"/>
    </row>
    <row r="324" spans="3:17" ht="15" customHeight="1" x14ac:dyDescent="0.3">
      <c r="C324" s="101"/>
      <c r="E324" s="105"/>
      <c r="G324" s="105"/>
      <c r="I324" s="105"/>
      <c r="K324" s="105"/>
      <c r="M324" s="105"/>
      <c r="O324" s="105"/>
      <c r="Q324" s="105"/>
    </row>
    <row r="325" spans="3:17" ht="15" customHeight="1" x14ac:dyDescent="0.3">
      <c r="C325" s="101"/>
      <c r="E325" s="105"/>
      <c r="G325" s="105"/>
      <c r="I325" s="105"/>
      <c r="K325" s="105"/>
      <c r="M325" s="105"/>
      <c r="O325" s="105"/>
      <c r="Q325" s="105"/>
    </row>
    <row r="326" spans="3:17" ht="15" customHeight="1" x14ac:dyDescent="0.3">
      <c r="C326" s="101"/>
      <c r="E326" s="105"/>
      <c r="G326" s="105"/>
      <c r="I326" s="105"/>
      <c r="K326" s="105"/>
      <c r="M326" s="105"/>
      <c r="O326" s="105"/>
      <c r="Q326" s="105"/>
    </row>
    <row r="327" spans="3:17" ht="15" customHeight="1" x14ac:dyDescent="0.3">
      <c r="C327" s="101"/>
      <c r="E327" s="105"/>
      <c r="G327" s="105"/>
      <c r="I327" s="105"/>
      <c r="K327" s="105"/>
      <c r="M327" s="105"/>
      <c r="O327" s="105"/>
      <c r="Q327" s="105"/>
    </row>
    <row r="328" spans="3:17" ht="15" customHeight="1" x14ac:dyDescent="0.3">
      <c r="C328" s="101"/>
      <c r="E328" s="105"/>
      <c r="G328" s="105"/>
      <c r="I328" s="105"/>
      <c r="K328" s="105"/>
      <c r="M328" s="105"/>
      <c r="O328" s="105"/>
      <c r="Q328" s="105"/>
    </row>
    <row r="329" spans="3:17" ht="15" customHeight="1" x14ac:dyDescent="0.3">
      <c r="C329" s="101"/>
      <c r="E329" s="105"/>
      <c r="G329" s="105"/>
      <c r="I329" s="105"/>
      <c r="K329" s="105"/>
      <c r="M329" s="105"/>
      <c r="O329" s="105"/>
      <c r="Q329" s="105"/>
    </row>
    <row r="330" spans="3:17" ht="15" customHeight="1" x14ac:dyDescent="0.3">
      <c r="C330" s="101"/>
      <c r="E330" s="105"/>
      <c r="G330" s="105"/>
      <c r="I330" s="105"/>
      <c r="K330" s="105"/>
      <c r="M330" s="105"/>
      <c r="O330" s="105"/>
      <c r="Q330" s="105"/>
    </row>
    <row r="331" spans="3:17" ht="15" customHeight="1" x14ac:dyDescent="0.3">
      <c r="C331" s="101"/>
      <c r="E331" s="105"/>
      <c r="G331" s="105"/>
      <c r="I331" s="105"/>
      <c r="K331" s="105"/>
      <c r="M331" s="105"/>
      <c r="O331" s="105"/>
      <c r="Q331" s="105"/>
    </row>
    <row r="332" spans="3:17" ht="15" customHeight="1" x14ac:dyDescent="0.3">
      <c r="C332" s="101"/>
      <c r="E332" s="105"/>
      <c r="G332" s="105"/>
      <c r="I332" s="105"/>
      <c r="K332" s="105"/>
      <c r="M332" s="105"/>
      <c r="O332" s="105"/>
      <c r="Q332" s="105"/>
    </row>
    <row r="333" spans="3:17" ht="15" customHeight="1" x14ac:dyDescent="0.3">
      <c r="C333" s="101"/>
      <c r="E333" s="105"/>
      <c r="G333" s="105"/>
      <c r="I333" s="105"/>
      <c r="K333" s="105"/>
      <c r="M333" s="105"/>
      <c r="O333" s="105"/>
      <c r="Q333" s="105"/>
    </row>
    <row r="334" spans="3:17" ht="15" customHeight="1" x14ac:dyDescent="0.3">
      <c r="C334" s="101"/>
      <c r="E334" s="105"/>
      <c r="G334" s="105"/>
      <c r="I334" s="105"/>
      <c r="K334" s="105"/>
      <c r="M334" s="105"/>
      <c r="O334" s="105"/>
      <c r="Q334" s="105"/>
    </row>
    <row r="335" spans="3:17" ht="15" customHeight="1" x14ac:dyDescent="0.3">
      <c r="C335" s="101"/>
      <c r="E335" s="105"/>
      <c r="G335" s="105"/>
      <c r="I335" s="105"/>
      <c r="K335" s="105"/>
      <c r="M335" s="105"/>
      <c r="O335" s="105"/>
      <c r="Q335" s="105"/>
    </row>
    <row r="336" spans="3:17" ht="15" customHeight="1" x14ac:dyDescent="0.3">
      <c r="C336" s="101"/>
      <c r="E336" s="105"/>
      <c r="G336" s="105"/>
      <c r="I336" s="105"/>
      <c r="K336" s="105"/>
      <c r="M336" s="105"/>
      <c r="O336" s="105"/>
      <c r="Q336" s="105"/>
    </row>
    <row r="337" spans="3:17" ht="15" customHeight="1" x14ac:dyDescent="0.3">
      <c r="C337" s="101"/>
      <c r="E337" s="105"/>
      <c r="G337" s="105"/>
      <c r="I337" s="105"/>
      <c r="K337" s="105"/>
      <c r="M337" s="105"/>
      <c r="O337" s="105"/>
      <c r="Q337" s="105"/>
    </row>
    <row r="338" spans="3:17" ht="15" customHeight="1" x14ac:dyDescent="0.3">
      <c r="C338" s="101"/>
      <c r="E338" s="105"/>
      <c r="G338" s="105"/>
      <c r="I338" s="105"/>
      <c r="K338" s="105"/>
      <c r="M338" s="105"/>
      <c r="O338" s="105"/>
      <c r="Q338" s="105"/>
    </row>
    <row r="339" spans="3:17" ht="15" customHeight="1" x14ac:dyDescent="0.3">
      <c r="C339" s="101"/>
      <c r="E339" s="105"/>
      <c r="G339" s="105"/>
      <c r="I339" s="105"/>
      <c r="K339" s="105"/>
      <c r="M339" s="105"/>
      <c r="O339" s="105"/>
      <c r="Q339" s="105"/>
    </row>
    <row r="340" spans="3:17" ht="15" customHeight="1" x14ac:dyDescent="0.3">
      <c r="C340" s="101"/>
      <c r="E340" s="105"/>
      <c r="G340" s="105"/>
      <c r="I340" s="105"/>
      <c r="K340" s="105"/>
      <c r="M340" s="105"/>
      <c r="O340" s="105"/>
      <c r="Q340" s="105"/>
    </row>
    <row r="341" spans="3:17" ht="15" customHeight="1" x14ac:dyDescent="0.3">
      <c r="C341" s="101"/>
      <c r="E341" s="105"/>
      <c r="G341" s="105"/>
      <c r="I341" s="105"/>
      <c r="K341" s="105"/>
      <c r="M341" s="105"/>
      <c r="O341" s="105"/>
      <c r="Q341" s="105"/>
    </row>
    <row r="342" spans="3:17" ht="15" customHeight="1" x14ac:dyDescent="0.3">
      <c r="C342" s="101"/>
      <c r="E342" s="105"/>
      <c r="G342" s="105"/>
      <c r="I342" s="105"/>
      <c r="K342" s="105"/>
      <c r="M342" s="105"/>
      <c r="O342" s="105"/>
      <c r="Q342" s="105"/>
    </row>
    <row r="343" spans="3:17" ht="15" customHeight="1" x14ac:dyDescent="0.3">
      <c r="C343" s="101"/>
      <c r="E343" s="105"/>
      <c r="G343" s="105"/>
      <c r="I343" s="105"/>
      <c r="K343" s="105"/>
      <c r="M343" s="105"/>
      <c r="O343" s="105"/>
      <c r="Q343" s="105"/>
    </row>
    <row r="344" spans="3:17" ht="15" customHeight="1" x14ac:dyDescent="0.3">
      <c r="C344" s="101"/>
      <c r="E344" s="105"/>
      <c r="G344" s="105"/>
      <c r="I344" s="105"/>
      <c r="K344" s="105"/>
      <c r="M344" s="105"/>
      <c r="O344" s="105"/>
      <c r="Q344" s="105"/>
    </row>
    <row r="345" spans="3:17" ht="15" customHeight="1" x14ac:dyDescent="0.3">
      <c r="C345" s="101"/>
      <c r="E345" s="105"/>
      <c r="G345" s="105"/>
      <c r="I345" s="105"/>
      <c r="K345" s="105"/>
      <c r="M345" s="105"/>
      <c r="O345" s="105"/>
      <c r="Q345" s="105"/>
    </row>
    <row r="346" spans="3:17" ht="15" customHeight="1" x14ac:dyDescent="0.3">
      <c r="C346" s="101"/>
      <c r="E346" s="105"/>
      <c r="G346" s="105"/>
      <c r="I346" s="105"/>
      <c r="K346" s="105"/>
      <c r="M346" s="105"/>
      <c r="O346" s="105"/>
      <c r="Q346" s="105"/>
    </row>
    <row r="347" spans="3:17" ht="15" customHeight="1" x14ac:dyDescent="0.3">
      <c r="C347" s="101"/>
      <c r="E347" s="105"/>
      <c r="G347" s="105"/>
      <c r="I347" s="105"/>
      <c r="K347" s="105"/>
      <c r="M347" s="105"/>
      <c r="O347" s="105"/>
      <c r="Q347" s="105"/>
    </row>
    <row r="348" spans="3:17" ht="15" customHeight="1" x14ac:dyDescent="0.3">
      <c r="C348" s="101"/>
      <c r="E348" s="105"/>
      <c r="G348" s="105"/>
      <c r="I348" s="105"/>
      <c r="K348" s="105"/>
      <c r="M348" s="105"/>
      <c r="O348" s="105"/>
      <c r="Q348" s="105"/>
    </row>
    <row r="349" spans="3:17" ht="15" customHeight="1" x14ac:dyDescent="0.3">
      <c r="C349" s="101"/>
      <c r="E349" s="105"/>
      <c r="G349" s="105"/>
      <c r="I349" s="105"/>
      <c r="K349" s="105"/>
      <c r="M349" s="105"/>
      <c r="O349" s="105"/>
      <c r="Q349" s="105"/>
    </row>
    <row r="350" spans="3:17" ht="15" customHeight="1" x14ac:dyDescent="0.3">
      <c r="C350" s="101"/>
      <c r="E350" s="105"/>
      <c r="G350" s="105"/>
      <c r="I350" s="105"/>
      <c r="K350" s="105"/>
      <c r="M350" s="105"/>
      <c r="O350" s="105"/>
      <c r="Q350" s="105"/>
    </row>
    <row r="351" spans="3:17" ht="15" customHeight="1" x14ac:dyDescent="0.3">
      <c r="C351" s="101"/>
      <c r="E351" s="105"/>
      <c r="G351" s="105"/>
      <c r="I351" s="105"/>
      <c r="K351" s="105"/>
      <c r="M351" s="105"/>
      <c r="O351" s="105"/>
      <c r="Q351" s="105"/>
    </row>
    <row r="352" spans="3:17" ht="15" customHeight="1" x14ac:dyDescent="0.3">
      <c r="C352" s="101"/>
      <c r="E352" s="105"/>
      <c r="G352" s="105"/>
      <c r="I352" s="105"/>
      <c r="K352" s="105"/>
      <c r="M352" s="105"/>
      <c r="O352" s="105"/>
      <c r="Q352" s="105"/>
    </row>
    <row r="353" spans="3:17" ht="15" customHeight="1" x14ac:dyDescent="0.3">
      <c r="C353" s="101"/>
      <c r="E353" s="105"/>
      <c r="G353" s="105"/>
      <c r="I353" s="105"/>
      <c r="K353" s="105"/>
      <c r="M353" s="105"/>
      <c r="O353" s="105"/>
      <c r="Q353" s="105"/>
    </row>
    <row r="354" spans="3:17" ht="15" customHeight="1" x14ac:dyDescent="0.3">
      <c r="C354" s="101"/>
      <c r="E354" s="105"/>
      <c r="G354" s="105"/>
      <c r="I354" s="105"/>
      <c r="K354" s="105"/>
      <c r="M354" s="105"/>
      <c r="O354" s="105"/>
      <c r="Q354" s="105"/>
    </row>
    <row r="355" spans="3:17" ht="15" customHeight="1" x14ac:dyDescent="0.3">
      <c r="C355" s="101"/>
      <c r="E355" s="105"/>
      <c r="G355" s="105"/>
      <c r="I355" s="105"/>
      <c r="K355" s="105"/>
      <c r="M355" s="105"/>
      <c r="O355" s="105"/>
      <c r="Q355" s="105"/>
    </row>
    <row r="356" spans="3:17" ht="15" customHeight="1" x14ac:dyDescent="0.3">
      <c r="C356" s="101"/>
      <c r="E356" s="105"/>
      <c r="G356" s="105"/>
      <c r="I356" s="105"/>
      <c r="K356" s="105"/>
      <c r="M356" s="105"/>
      <c r="O356" s="105"/>
      <c r="Q356" s="105"/>
    </row>
    <row r="357" spans="3:17" ht="15" customHeight="1" x14ac:dyDescent="0.3">
      <c r="C357" s="101"/>
      <c r="E357" s="105"/>
      <c r="G357" s="105"/>
      <c r="I357" s="105"/>
      <c r="K357" s="105"/>
      <c r="M357" s="105"/>
      <c r="O357" s="105"/>
      <c r="Q357" s="105"/>
    </row>
    <row r="358" spans="3:17" ht="15" customHeight="1" x14ac:dyDescent="0.3">
      <c r="C358" s="101"/>
      <c r="E358" s="105"/>
      <c r="G358" s="105"/>
      <c r="I358" s="105"/>
      <c r="K358" s="105"/>
      <c r="M358" s="105"/>
      <c r="O358" s="105"/>
      <c r="Q358" s="105"/>
    </row>
    <row r="359" spans="3:17" ht="15" customHeight="1" x14ac:dyDescent="0.3">
      <c r="C359" s="101"/>
      <c r="E359" s="105"/>
      <c r="G359" s="105"/>
      <c r="I359" s="105"/>
      <c r="K359" s="105"/>
      <c r="M359" s="105"/>
      <c r="O359" s="105"/>
      <c r="Q359" s="105"/>
    </row>
    <row r="360" spans="3:17" ht="15" customHeight="1" x14ac:dyDescent="0.3">
      <c r="C360" s="101"/>
      <c r="E360" s="105"/>
      <c r="G360" s="105"/>
      <c r="I360" s="105"/>
      <c r="K360" s="105"/>
      <c r="M360" s="105"/>
      <c r="O360" s="105"/>
      <c r="Q360" s="105"/>
    </row>
    <row r="361" spans="3:17" ht="15" customHeight="1" x14ac:dyDescent="0.3">
      <c r="C361" s="101"/>
      <c r="E361" s="105"/>
      <c r="G361" s="105"/>
      <c r="I361" s="105"/>
      <c r="K361" s="105"/>
      <c r="M361" s="105"/>
      <c r="O361" s="105"/>
      <c r="Q361" s="105"/>
    </row>
    <row r="362" spans="3:17" ht="15" customHeight="1" x14ac:dyDescent="0.3">
      <c r="C362" s="101"/>
      <c r="E362" s="105"/>
      <c r="G362" s="105"/>
      <c r="I362" s="105"/>
      <c r="K362" s="105"/>
      <c r="M362" s="105"/>
      <c r="O362" s="105"/>
      <c r="Q362" s="105"/>
    </row>
    <row r="363" spans="3:17" ht="15" customHeight="1" x14ac:dyDescent="0.3">
      <c r="C363" s="101"/>
      <c r="E363" s="105"/>
      <c r="G363" s="105"/>
      <c r="I363" s="105"/>
      <c r="K363" s="105"/>
      <c r="M363" s="105"/>
      <c r="O363" s="105"/>
      <c r="Q363" s="105"/>
    </row>
    <row r="364" spans="3:17" ht="15" customHeight="1" x14ac:dyDescent="0.3">
      <c r="C364" s="101"/>
      <c r="E364" s="105"/>
      <c r="G364" s="105"/>
      <c r="I364" s="105"/>
      <c r="K364" s="105"/>
      <c r="M364" s="105"/>
      <c r="O364" s="105"/>
      <c r="Q364" s="105"/>
    </row>
    <row r="365" spans="3:17" ht="15" customHeight="1" x14ac:dyDescent="0.3">
      <c r="C365" s="101"/>
      <c r="E365" s="105"/>
      <c r="G365" s="105"/>
      <c r="I365" s="105"/>
      <c r="K365" s="105"/>
      <c r="M365" s="105"/>
      <c r="O365" s="105"/>
      <c r="Q365" s="105"/>
    </row>
    <row r="366" spans="3:17" ht="15" customHeight="1" x14ac:dyDescent="0.3">
      <c r="C366" s="101"/>
      <c r="E366" s="105"/>
      <c r="G366" s="105"/>
      <c r="I366" s="105"/>
      <c r="K366" s="105"/>
      <c r="M366" s="105"/>
      <c r="O366" s="105"/>
      <c r="Q366" s="105"/>
    </row>
    <row r="367" spans="3:17" ht="15" customHeight="1" x14ac:dyDescent="0.3">
      <c r="C367" s="101"/>
      <c r="E367" s="105"/>
      <c r="G367" s="105"/>
      <c r="I367" s="105"/>
      <c r="K367" s="105"/>
      <c r="M367" s="105"/>
      <c r="O367" s="105"/>
      <c r="Q367" s="105"/>
    </row>
    <row r="368" spans="3:17" ht="15" customHeight="1" x14ac:dyDescent="0.3">
      <c r="C368" s="101"/>
      <c r="E368" s="105"/>
      <c r="G368" s="105"/>
      <c r="I368" s="105"/>
      <c r="K368" s="105"/>
      <c r="M368" s="105"/>
      <c r="O368" s="105"/>
      <c r="Q368" s="105"/>
    </row>
    <row r="369" spans="3:17" ht="15" customHeight="1" x14ac:dyDescent="0.3">
      <c r="C369" s="101"/>
      <c r="E369" s="105"/>
      <c r="G369" s="105"/>
      <c r="I369" s="105"/>
      <c r="K369" s="105"/>
      <c r="M369" s="105"/>
      <c r="O369" s="105"/>
      <c r="Q369" s="105"/>
    </row>
    <row r="370" spans="3:17" ht="15" customHeight="1" x14ac:dyDescent="0.3">
      <c r="C370" s="101"/>
      <c r="E370" s="105"/>
      <c r="G370" s="105"/>
      <c r="I370" s="105"/>
      <c r="K370" s="105"/>
      <c r="M370" s="105"/>
      <c r="O370" s="105"/>
      <c r="Q370" s="105"/>
    </row>
    <row r="371" spans="3:17" ht="15" customHeight="1" x14ac:dyDescent="0.3">
      <c r="C371" s="101"/>
      <c r="E371" s="105"/>
      <c r="G371" s="105"/>
      <c r="I371" s="105"/>
      <c r="K371" s="105"/>
      <c r="M371" s="105"/>
      <c r="O371" s="105"/>
      <c r="Q371" s="105"/>
    </row>
    <row r="372" spans="3:17" ht="15" customHeight="1" x14ac:dyDescent="0.3">
      <c r="C372" s="101"/>
      <c r="E372" s="105"/>
      <c r="G372" s="105"/>
      <c r="I372" s="105"/>
      <c r="K372" s="105"/>
      <c r="M372" s="105"/>
      <c r="O372" s="105"/>
      <c r="Q372" s="105"/>
    </row>
    <row r="373" spans="3:17" ht="15" customHeight="1" x14ac:dyDescent="0.3">
      <c r="C373" s="101"/>
      <c r="E373" s="105"/>
      <c r="G373" s="105"/>
      <c r="I373" s="105"/>
      <c r="K373" s="105"/>
      <c r="M373" s="105"/>
      <c r="O373" s="105"/>
      <c r="Q373" s="105"/>
    </row>
    <row r="374" spans="3:17" ht="15" customHeight="1" x14ac:dyDescent="0.3">
      <c r="C374" s="101"/>
      <c r="E374" s="105"/>
      <c r="G374" s="105"/>
      <c r="I374" s="105"/>
      <c r="K374" s="105"/>
      <c r="M374" s="105"/>
      <c r="O374" s="105"/>
      <c r="Q374" s="105"/>
    </row>
    <row r="375" spans="3:17" ht="15" customHeight="1" x14ac:dyDescent="0.3">
      <c r="C375" s="101"/>
      <c r="E375" s="105"/>
      <c r="G375" s="105"/>
      <c r="I375" s="105"/>
      <c r="K375" s="105"/>
      <c r="M375" s="105"/>
      <c r="O375" s="105"/>
      <c r="Q375" s="105"/>
    </row>
    <row r="376" spans="3:17" ht="15" customHeight="1" x14ac:dyDescent="0.3">
      <c r="C376" s="101"/>
      <c r="E376" s="105"/>
      <c r="G376" s="105"/>
      <c r="I376" s="105"/>
      <c r="K376" s="105"/>
      <c r="M376" s="105"/>
      <c r="O376" s="105"/>
      <c r="Q376" s="105"/>
    </row>
    <row r="377" spans="3:17" ht="15" customHeight="1" x14ac:dyDescent="0.3">
      <c r="C377" s="101"/>
      <c r="E377" s="105"/>
      <c r="G377" s="105"/>
      <c r="I377" s="105"/>
      <c r="K377" s="105"/>
      <c r="M377" s="105"/>
      <c r="O377" s="105"/>
      <c r="Q377" s="105"/>
    </row>
    <row r="378" spans="3:17" ht="15" customHeight="1" x14ac:dyDescent="0.3">
      <c r="C378" s="101"/>
      <c r="E378" s="105"/>
      <c r="G378" s="105"/>
      <c r="I378" s="105"/>
      <c r="K378" s="105"/>
      <c r="M378" s="105"/>
      <c r="O378" s="105"/>
      <c r="Q378" s="105"/>
    </row>
    <row r="379" spans="3:17" ht="15" customHeight="1" x14ac:dyDescent="0.3">
      <c r="C379" s="101"/>
      <c r="E379" s="105"/>
      <c r="G379" s="105"/>
      <c r="I379" s="105"/>
      <c r="K379" s="105"/>
      <c r="M379" s="105"/>
      <c r="O379" s="105"/>
      <c r="Q379" s="105"/>
    </row>
    <row r="380" spans="3:17" ht="15" customHeight="1" x14ac:dyDescent="0.3">
      <c r="C380" s="101"/>
      <c r="E380" s="105"/>
      <c r="G380" s="105"/>
      <c r="I380" s="105"/>
      <c r="K380" s="105"/>
      <c r="M380" s="105"/>
      <c r="O380" s="105"/>
      <c r="Q380" s="105"/>
    </row>
    <row r="381" spans="3:17" ht="15" customHeight="1" x14ac:dyDescent="0.3">
      <c r="C381" s="101"/>
      <c r="E381" s="105"/>
      <c r="G381" s="105"/>
      <c r="I381" s="105"/>
      <c r="K381" s="105"/>
      <c r="M381" s="105"/>
      <c r="O381" s="105"/>
      <c r="Q381" s="105"/>
    </row>
    <row r="382" spans="3:17" ht="15" customHeight="1" x14ac:dyDescent="0.3">
      <c r="C382" s="101"/>
      <c r="E382" s="105"/>
      <c r="G382" s="105"/>
      <c r="I382" s="105"/>
      <c r="K382" s="105"/>
      <c r="M382" s="105"/>
      <c r="O382" s="105"/>
      <c r="Q382" s="105"/>
    </row>
    <row r="383" spans="3:17" ht="15" customHeight="1" x14ac:dyDescent="0.3">
      <c r="C383" s="101"/>
      <c r="E383" s="105"/>
      <c r="G383" s="105"/>
      <c r="I383" s="105"/>
      <c r="K383" s="105"/>
      <c r="M383" s="105"/>
      <c r="O383" s="105"/>
      <c r="Q383" s="105"/>
    </row>
    <row r="384" spans="3:17" ht="15" customHeight="1" x14ac:dyDescent="0.3">
      <c r="C384" s="101"/>
      <c r="E384" s="105"/>
      <c r="G384" s="105"/>
      <c r="I384" s="105"/>
      <c r="K384" s="105"/>
      <c r="M384" s="105"/>
      <c r="O384" s="105"/>
      <c r="Q384" s="105"/>
    </row>
    <row r="385" spans="3:17" ht="15" customHeight="1" x14ac:dyDescent="0.3">
      <c r="C385" s="101"/>
      <c r="E385" s="105"/>
      <c r="G385" s="105"/>
      <c r="I385" s="105"/>
      <c r="K385" s="105"/>
      <c r="M385" s="105"/>
      <c r="O385" s="105"/>
      <c r="Q385" s="105"/>
    </row>
    <row r="386" spans="3:17" ht="15" customHeight="1" x14ac:dyDescent="0.3">
      <c r="C386" s="101"/>
      <c r="E386" s="105"/>
      <c r="G386" s="105"/>
      <c r="I386" s="105"/>
      <c r="K386" s="105"/>
      <c r="M386" s="105"/>
      <c r="O386" s="105"/>
      <c r="Q386" s="105"/>
    </row>
    <row r="387" spans="3:17" ht="15" customHeight="1" x14ac:dyDescent="0.3">
      <c r="C387" s="101"/>
      <c r="E387" s="105"/>
      <c r="G387" s="105"/>
      <c r="I387" s="105"/>
      <c r="K387" s="105"/>
      <c r="M387" s="105"/>
      <c r="O387" s="105"/>
      <c r="Q387" s="105"/>
    </row>
    <row r="388" spans="3:17" ht="15" customHeight="1" x14ac:dyDescent="0.3">
      <c r="C388" s="101"/>
      <c r="E388" s="105"/>
      <c r="G388" s="105"/>
      <c r="I388" s="105"/>
      <c r="K388" s="105"/>
      <c r="M388" s="105"/>
      <c r="O388" s="105"/>
      <c r="Q388" s="105"/>
    </row>
    <row r="389" spans="3:17" ht="15" customHeight="1" x14ac:dyDescent="0.3">
      <c r="C389" s="101"/>
      <c r="E389" s="105"/>
      <c r="G389" s="105"/>
      <c r="I389" s="105"/>
      <c r="K389" s="105"/>
      <c r="M389" s="105"/>
      <c r="O389" s="105"/>
      <c r="Q389" s="105"/>
    </row>
    <row r="390" spans="3:17" ht="15" customHeight="1" x14ac:dyDescent="0.3">
      <c r="C390" s="101"/>
      <c r="E390" s="105"/>
      <c r="G390" s="105"/>
      <c r="I390" s="105"/>
      <c r="K390" s="105"/>
      <c r="M390" s="105"/>
      <c r="O390" s="105"/>
      <c r="Q390" s="105"/>
    </row>
    <row r="391" spans="3:17" ht="15" customHeight="1" x14ac:dyDescent="0.3">
      <c r="C391" s="101"/>
      <c r="E391" s="105"/>
      <c r="G391" s="105"/>
      <c r="I391" s="105"/>
      <c r="K391" s="105"/>
      <c r="M391" s="105"/>
      <c r="O391" s="105"/>
      <c r="Q391" s="105"/>
    </row>
    <row r="392" spans="3:17" ht="15" customHeight="1" x14ac:dyDescent="0.3">
      <c r="C392" s="101"/>
      <c r="E392" s="105"/>
      <c r="G392" s="105"/>
      <c r="I392" s="105"/>
      <c r="K392" s="105"/>
      <c r="M392" s="105"/>
      <c r="O392" s="105"/>
      <c r="Q392" s="105"/>
    </row>
    <row r="393" spans="3:17" ht="15" customHeight="1" x14ac:dyDescent="0.3">
      <c r="C393" s="101"/>
      <c r="E393" s="105"/>
      <c r="G393" s="105"/>
      <c r="I393" s="105"/>
      <c r="K393" s="105"/>
      <c r="M393" s="105"/>
      <c r="O393" s="105"/>
      <c r="Q393" s="105"/>
    </row>
    <row r="394" spans="3:17" ht="15" customHeight="1" x14ac:dyDescent="0.3">
      <c r="C394" s="101"/>
      <c r="E394" s="105"/>
      <c r="G394" s="105"/>
      <c r="I394" s="105"/>
      <c r="K394" s="105"/>
      <c r="M394" s="105"/>
      <c r="O394" s="105"/>
      <c r="Q394" s="105"/>
    </row>
    <row r="395" spans="3:17" ht="15" customHeight="1" x14ac:dyDescent="0.3">
      <c r="C395" s="101"/>
      <c r="E395" s="105"/>
      <c r="G395" s="105"/>
      <c r="I395" s="105"/>
      <c r="K395" s="105"/>
      <c r="M395" s="105"/>
      <c r="O395" s="105"/>
      <c r="Q395" s="105"/>
    </row>
    <row r="396" spans="3:17" ht="15" customHeight="1" x14ac:dyDescent="0.3">
      <c r="C396" s="101"/>
      <c r="E396" s="105"/>
      <c r="G396" s="105"/>
      <c r="I396" s="105"/>
      <c r="K396" s="105"/>
      <c r="M396" s="105"/>
      <c r="O396" s="105"/>
      <c r="Q396" s="105"/>
    </row>
    <row r="397" spans="3:17" ht="15" customHeight="1" x14ac:dyDescent="0.3">
      <c r="C397" s="101"/>
      <c r="E397" s="105"/>
      <c r="G397" s="105"/>
      <c r="I397" s="105"/>
      <c r="K397" s="105"/>
      <c r="M397" s="105"/>
      <c r="O397" s="105"/>
      <c r="Q397" s="105"/>
    </row>
    <row r="398" spans="3:17" ht="15" customHeight="1" x14ac:dyDescent="0.3">
      <c r="C398" s="101"/>
      <c r="E398" s="105"/>
      <c r="G398" s="105"/>
      <c r="I398" s="105"/>
      <c r="K398" s="105"/>
      <c r="M398" s="105"/>
      <c r="O398" s="105"/>
      <c r="Q398" s="105"/>
    </row>
    <row r="399" spans="3:17" ht="15" customHeight="1" x14ac:dyDescent="0.3">
      <c r="C399" s="101"/>
      <c r="E399" s="105"/>
      <c r="G399" s="105"/>
      <c r="I399" s="105"/>
      <c r="K399" s="105"/>
      <c r="M399" s="105"/>
      <c r="O399" s="105"/>
      <c r="Q399" s="105"/>
    </row>
    <row r="400" spans="3:17" ht="15" customHeight="1" x14ac:dyDescent="0.3">
      <c r="C400" s="101"/>
      <c r="E400" s="105"/>
      <c r="G400" s="105"/>
      <c r="I400" s="105"/>
      <c r="K400" s="105"/>
      <c r="M400" s="105"/>
      <c r="O400" s="105"/>
      <c r="Q400" s="105"/>
    </row>
    <row r="401" spans="3:17" ht="15" customHeight="1" x14ac:dyDescent="0.3">
      <c r="C401" s="101"/>
      <c r="E401" s="105"/>
      <c r="G401" s="105"/>
      <c r="I401" s="105"/>
      <c r="K401" s="105"/>
      <c r="M401" s="105"/>
      <c r="O401" s="105"/>
      <c r="Q401" s="105"/>
    </row>
    <row r="402" spans="3:17" ht="15" customHeight="1" x14ac:dyDescent="0.3">
      <c r="C402" s="101"/>
      <c r="E402" s="105"/>
      <c r="G402" s="105"/>
      <c r="I402" s="105"/>
      <c r="K402" s="105"/>
      <c r="M402" s="105"/>
      <c r="O402" s="105"/>
      <c r="Q402" s="105"/>
    </row>
    <row r="403" spans="3:17" ht="15" customHeight="1" x14ac:dyDescent="0.3">
      <c r="C403" s="101"/>
      <c r="E403" s="105"/>
      <c r="G403" s="105"/>
      <c r="I403" s="105"/>
      <c r="K403" s="105"/>
      <c r="M403" s="105"/>
      <c r="O403" s="105"/>
      <c r="Q403" s="105"/>
    </row>
    <row r="404" spans="3:17" ht="15" customHeight="1" x14ac:dyDescent="0.3">
      <c r="C404" s="101"/>
      <c r="E404" s="105"/>
      <c r="G404" s="105"/>
      <c r="I404" s="105"/>
      <c r="K404" s="105"/>
      <c r="M404" s="105"/>
      <c r="O404" s="105"/>
      <c r="Q404" s="105"/>
    </row>
    <row r="405" spans="3:17" ht="15" customHeight="1" x14ac:dyDescent="0.3">
      <c r="C405" s="101"/>
      <c r="E405" s="105"/>
      <c r="G405" s="105"/>
      <c r="I405" s="105"/>
      <c r="K405" s="105"/>
      <c r="M405" s="105"/>
      <c r="O405" s="105"/>
      <c r="Q405" s="105"/>
    </row>
    <row r="406" spans="3:17" ht="15" customHeight="1" x14ac:dyDescent="0.3">
      <c r="C406" s="101"/>
      <c r="E406" s="105"/>
      <c r="G406" s="105"/>
      <c r="I406" s="105"/>
      <c r="K406" s="105"/>
      <c r="M406" s="105"/>
      <c r="O406" s="105"/>
      <c r="Q406" s="105"/>
    </row>
    <row r="407" spans="3:17" ht="15" customHeight="1" x14ac:dyDescent="0.3">
      <c r="C407" s="101"/>
      <c r="E407" s="105"/>
      <c r="G407" s="105"/>
      <c r="I407" s="105"/>
      <c r="K407" s="105"/>
      <c r="M407" s="105"/>
      <c r="O407" s="105"/>
      <c r="Q407" s="105"/>
    </row>
    <row r="408" spans="3:17" ht="15" customHeight="1" x14ac:dyDescent="0.3">
      <c r="C408" s="101"/>
      <c r="E408" s="105"/>
      <c r="G408" s="105"/>
      <c r="I408" s="105"/>
      <c r="K408" s="105"/>
      <c r="M408" s="105"/>
      <c r="O408" s="105"/>
      <c r="Q408" s="105"/>
    </row>
    <row r="409" spans="3:17" ht="15" customHeight="1" x14ac:dyDescent="0.3">
      <c r="C409" s="101"/>
      <c r="E409" s="105"/>
      <c r="G409" s="105"/>
      <c r="I409" s="105"/>
      <c r="K409" s="105"/>
      <c r="M409" s="105"/>
      <c r="O409" s="105"/>
      <c r="Q409" s="105"/>
    </row>
    <row r="410" spans="3:17" ht="15" customHeight="1" x14ac:dyDescent="0.3">
      <c r="C410" s="101"/>
      <c r="E410" s="105"/>
      <c r="G410" s="105"/>
      <c r="I410" s="105"/>
      <c r="K410" s="105"/>
      <c r="M410" s="105"/>
      <c r="O410" s="105"/>
      <c r="Q410" s="105"/>
    </row>
    <row r="411" spans="3:17" ht="15" customHeight="1" x14ac:dyDescent="0.3">
      <c r="C411" s="101"/>
      <c r="E411" s="105"/>
      <c r="G411" s="105"/>
      <c r="I411" s="105"/>
      <c r="K411" s="105"/>
      <c r="M411" s="105"/>
      <c r="O411" s="105"/>
      <c r="Q411" s="105"/>
    </row>
    <row r="412" spans="3:17" ht="15" customHeight="1" x14ac:dyDescent="0.3">
      <c r="C412" s="101"/>
      <c r="E412" s="105"/>
      <c r="G412" s="105"/>
      <c r="I412" s="105"/>
      <c r="K412" s="105"/>
      <c r="M412" s="105"/>
      <c r="O412" s="105"/>
      <c r="Q412" s="105"/>
    </row>
    <row r="413" spans="3:17" ht="15" customHeight="1" x14ac:dyDescent="0.3">
      <c r="C413" s="101"/>
      <c r="E413" s="105"/>
      <c r="G413" s="105"/>
      <c r="I413" s="105"/>
      <c r="K413" s="105"/>
      <c r="M413" s="105"/>
      <c r="O413" s="105"/>
      <c r="Q413" s="105"/>
    </row>
    <row r="414" spans="3:17" ht="15" customHeight="1" x14ac:dyDescent="0.3">
      <c r="C414" s="101"/>
      <c r="E414" s="105"/>
      <c r="G414" s="105"/>
      <c r="I414" s="105"/>
      <c r="K414" s="105"/>
      <c r="M414" s="105"/>
      <c r="O414" s="105"/>
      <c r="Q414" s="105"/>
    </row>
    <row r="415" spans="3:17" ht="15" customHeight="1" x14ac:dyDescent="0.3">
      <c r="C415" s="101"/>
      <c r="E415" s="105"/>
      <c r="G415" s="105"/>
      <c r="I415" s="105"/>
      <c r="K415" s="105"/>
      <c r="M415" s="105"/>
      <c r="O415" s="105"/>
      <c r="Q415" s="105"/>
    </row>
    <row r="416" spans="3:17" ht="15" customHeight="1" x14ac:dyDescent="0.3">
      <c r="C416" s="101"/>
      <c r="E416" s="105"/>
      <c r="G416" s="105"/>
      <c r="I416" s="105"/>
      <c r="K416" s="105"/>
      <c r="M416" s="105"/>
      <c r="O416" s="105"/>
      <c r="Q416" s="105"/>
    </row>
    <row r="417" spans="3:17" ht="15" customHeight="1" x14ac:dyDescent="0.3">
      <c r="C417" s="101"/>
      <c r="E417" s="105"/>
      <c r="G417" s="105"/>
      <c r="I417" s="105"/>
      <c r="K417" s="105"/>
      <c r="M417" s="105"/>
      <c r="O417" s="105"/>
      <c r="Q417" s="105"/>
    </row>
    <row r="418" spans="3:17" ht="15" customHeight="1" x14ac:dyDescent="0.3">
      <c r="C418" s="101"/>
      <c r="E418" s="105"/>
      <c r="G418" s="105"/>
      <c r="I418" s="105"/>
      <c r="K418" s="105"/>
      <c r="M418" s="105"/>
      <c r="O418" s="105"/>
      <c r="Q418" s="105"/>
    </row>
    <row r="419" spans="3:17" ht="15" customHeight="1" x14ac:dyDescent="0.3">
      <c r="C419" s="101"/>
      <c r="E419" s="105"/>
      <c r="G419" s="105"/>
      <c r="I419" s="105"/>
      <c r="K419" s="105"/>
      <c r="M419" s="105"/>
      <c r="O419" s="105"/>
      <c r="Q419" s="105"/>
    </row>
    <row r="420" spans="3:17" ht="15" customHeight="1" x14ac:dyDescent="0.3">
      <c r="C420" s="101"/>
      <c r="E420" s="105"/>
      <c r="G420" s="105"/>
      <c r="I420" s="105"/>
      <c r="K420" s="105"/>
      <c r="M420" s="105"/>
      <c r="O420" s="105"/>
      <c r="Q420" s="105"/>
    </row>
    <row r="421" spans="3:17" ht="15" customHeight="1" x14ac:dyDescent="0.3">
      <c r="C421" s="101"/>
      <c r="E421" s="105"/>
      <c r="G421" s="105"/>
      <c r="I421" s="105"/>
      <c r="K421" s="105"/>
      <c r="M421" s="105"/>
      <c r="O421" s="105"/>
      <c r="Q421" s="105"/>
    </row>
    <row r="422" spans="3:17" ht="15" customHeight="1" x14ac:dyDescent="0.3">
      <c r="C422" s="101"/>
      <c r="E422" s="105"/>
      <c r="G422" s="105"/>
      <c r="I422" s="105"/>
      <c r="K422" s="105"/>
      <c r="M422" s="105"/>
      <c r="O422" s="105"/>
      <c r="Q422" s="105"/>
    </row>
    <row r="423" spans="3:17" ht="15" customHeight="1" x14ac:dyDescent="0.3">
      <c r="C423" s="101"/>
      <c r="E423" s="105"/>
      <c r="G423" s="105"/>
      <c r="I423" s="105"/>
      <c r="K423" s="105"/>
      <c r="M423" s="105"/>
      <c r="O423" s="105"/>
      <c r="Q423" s="105"/>
    </row>
    <row r="424" spans="3:17" ht="15" customHeight="1" x14ac:dyDescent="0.3">
      <c r="C424" s="101"/>
      <c r="E424" s="105"/>
      <c r="G424" s="105"/>
      <c r="I424" s="105"/>
      <c r="K424" s="105"/>
      <c r="M424" s="105"/>
      <c r="O424" s="105"/>
      <c r="Q424" s="105"/>
    </row>
    <row r="425" spans="3:17" ht="15" customHeight="1" x14ac:dyDescent="0.3">
      <c r="C425" s="101"/>
      <c r="E425" s="105"/>
      <c r="G425" s="105"/>
      <c r="I425" s="105"/>
      <c r="K425" s="105"/>
      <c r="M425" s="105"/>
      <c r="O425" s="105"/>
      <c r="Q425" s="105"/>
    </row>
    <row r="426" spans="3:17" ht="15" customHeight="1" x14ac:dyDescent="0.3">
      <c r="C426" s="101"/>
      <c r="E426" s="105"/>
      <c r="G426" s="105"/>
      <c r="I426" s="105"/>
      <c r="K426" s="105"/>
      <c r="M426" s="105"/>
      <c r="O426" s="105"/>
      <c r="Q426" s="105"/>
    </row>
    <row r="427" spans="3:17" ht="15" customHeight="1" x14ac:dyDescent="0.3">
      <c r="C427" s="101"/>
      <c r="E427" s="105"/>
      <c r="G427" s="105"/>
      <c r="I427" s="105"/>
      <c r="K427" s="105"/>
      <c r="M427" s="105"/>
      <c r="O427" s="105"/>
      <c r="Q427" s="105"/>
    </row>
    <row r="428" spans="3:17" ht="15" customHeight="1" x14ac:dyDescent="0.3">
      <c r="C428" s="101"/>
      <c r="E428" s="105"/>
      <c r="G428" s="105"/>
      <c r="I428" s="105"/>
      <c r="K428" s="105"/>
      <c r="M428" s="105"/>
      <c r="O428" s="105"/>
      <c r="Q428" s="105"/>
    </row>
    <row r="429" spans="3:17" ht="15" customHeight="1" x14ac:dyDescent="0.3">
      <c r="C429" s="101"/>
      <c r="E429" s="105"/>
      <c r="G429" s="105"/>
      <c r="I429" s="105"/>
      <c r="K429" s="105"/>
      <c r="M429" s="105"/>
      <c r="O429" s="105"/>
      <c r="Q429" s="105"/>
    </row>
    <row r="430" spans="3:17" ht="15" customHeight="1" x14ac:dyDescent="0.3">
      <c r="C430" s="101"/>
      <c r="E430" s="105"/>
      <c r="G430" s="105"/>
      <c r="I430" s="105"/>
      <c r="K430" s="105"/>
      <c r="M430" s="105"/>
      <c r="O430" s="105"/>
      <c r="Q430" s="105"/>
    </row>
    <row r="431" spans="3:17" ht="15" customHeight="1" x14ac:dyDescent="0.3">
      <c r="C431" s="101"/>
      <c r="E431" s="105"/>
      <c r="G431" s="105"/>
      <c r="I431" s="105"/>
      <c r="K431" s="105"/>
      <c r="M431" s="105"/>
      <c r="O431" s="105"/>
      <c r="Q431" s="105"/>
    </row>
    <row r="432" spans="3:17" ht="15" customHeight="1" x14ac:dyDescent="0.3">
      <c r="C432" s="101"/>
      <c r="E432" s="105"/>
      <c r="G432" s="105"/>
      <c r="I432" s="105"/>
      <c r="K432" s="105"/>
      <c r="M432" s="105"/>
      <c r="O432" s="105"/>
      <c r="Q432" s="105"/>
    </row>
    <row r="433" spans="3:17" ht="15" customHeight="1" x14ac:dyDescent="0.3">
      <c r="C433" s="101"/>
      <c r="E433" s="105"/>
      <c r="G433" s="105"/>
      <c r="I433" s="105"/>
      <c r="K433" s="105"/>
      <c r="M433" s="105"/>
      <c r="O433" s="105"/>
      <c r="Q433" s="105"/>
    </row>
    <row r="434" spans="3:17" ht="15" customHeight="1" x14ac:dyDescent="0.3">
      <c r="C434" s="101"/>
      <c r="E434" s="105"/>
      <c r="G434" s="105"/>
      <c r="I434" s="105"/>
      <c r="K434" s="105"/>
      <c r="M434" s="105"/>
      <c r="O434" s="105"/>
      <c r="Q434" s="105"/>
    </row>
    <row r="435" spans="3:17" ht="15" customHeight="1" x14ac:dyDescent="0.3">
      <c r="C435" s="101"/>
      <c r="E435" s="105"/>
      <c r="G435" s="105"/>
      <c r="I435" s="105"/>
      <c r="K435" s="105"/>
      <c r="M435" s="105"/>
      <c r="O435" s="105"/>
      <c r="Q435" s="105"/>
    </row>
    <row r="436" spans="3:17" ht="15" customHeight="1" x14ac:dyDescent="0.3">
      <c r="C436" s="101"/>
      <c r="E436" s="105"/>
      <c r="G436" s="105"/>
      <c r="I436" s="105"/>
      <c r="K436" s="105"/>
      <c r="M436" s="105"/>
      <c r="O436" s="105"/>
      <c r="Q436" s="105"/>
    </row>
    <row r="437" spans="3:17" ht="15" customHeight="1" x14ac:dyDescent="0.3">
      <c r="C437" s="101"/>
      <c r="E437" s="105"/>
      <c r="G437" s="105"/>
      <c r="I437" s="105"/>
      <c r="K437" s="105"/>
      <c r="M437" s="105"/>
      <c r="O437" s="105"/>
      <c r="Q437" s="105"/>
    </row>
    <row r="438" spans="3:17" ht="15" customHeight="1" x14ac:dyDescent="0.3">
      <c r="C438" s="101"/>
      <c r="E438" s="105"/>
      <c r="G438" s="105"/>
      <c r="I438" s="105"/>
      <c r="K438" s="105"/>
      <c r="M438" s="105"/>
      <c r="O438" s="105"/>
      <c r="Q438" s="105"/>
    </row>
    <row r="439" spans="3:17" ht="15" customHeight="1" x14ac:dyDescent="0.3">
      <c r="C439" s="101"/>
      <c r="E439" s="105"/>
      <c r="G439" s="105"/>
      <c r="I439" s="105"/>
      <c r="K439" s="105"/>
      <c r="M439" s="105"/>
      <c r="O439" s="105"/>
      <c r="Q439" s="105"/>
    </row>
    <row r="440" spans="3:17" ht="15" customHeight="1" x14ac:dyDescent="0.3">
      <c r="C440" s="101"/>
      <c r="E440" s="105"/>
      <c r="G440" s="105"/>
      <c r="I440" s="105"/>
      <c r="K440" s="105"/>
      <c r="M440" s="105"/>
      <c r="O440" s="105"/>
      <c r="Q440" s="105"/>
    </row>
    <row r="441" spans="3:17" ht="15" customHeight="1" x14ac:dyDescent="0.3">
      <c r="C441" s="101"/>
      <c r="E441" s="105"/>
      <c r="G441" s="105"/>
      <c r="I441" s="105"/>
      <c r="K441" s="105"/>
      <c r="M441" s="105"/>
      <c r="O441" s="105"/>
      <c r="Q441" s="105"/>
    </row>
    <row r="442" spans="3:17" ht="15" customHeight="1" x14ac:dyDescent="0.3">
      <c r="C442" s="101"/>
      <c r="E442" s="105"/>
      <c r="G442" s="105"/>
      <c r="I442" s="105"/>
      <c r="K442" s="105"/>
      <c r="M442" s="105"/>
      <c r="O442" s="105"/>
      <c r="Q442" s="105"/>
    </row>
    <row r="443" spans="3:17" ht="15" customHeight="1" x14ac:dyDescent="0.3">
      <c r="C443" s="101"/>
      <c r="E443" s="105"/>
      <c r="G443" s="105"/>
      <c r="I443" s="105"/>
      <c r="K443" s="105"/>
      <c r="M443" s="105"/>
      <c r="O443" s="105"/>
      <c r="Q443" s="105"/>
    </row>
    <row r="444" spans="3:17" ht="15" customHeight="1" x14ac:dyDescent="0.3">
      <c r="C444" s="101"/>
      <c r="E444" s="105"/>
      <c r="G444" s="105"/>
      <c r="I444" s="105"/>
      <c r="K444" s="105"/>
      <c r="M444" s="105"/>
      <c r="O444" s="105"/>
      <c r="Q444" s="105"/>
    </row>
    <row r="445" spans="3:17" ht="15" customHeight="1" x14ac:dyDescent="0.3">
      <c r="C445" s="101"/>
      <c r="E445" s="105"/>
      <c r="G445" s="105"/>
      <c r="I445" s="105"/>
      <c r="K445" s="105"/>
      <c r="M445" s="105"/>
      <c r="O445" s="105"/>
      <c r="Q445" s="105"/>
    </row>
    <row r="446" spans="3:17" ht="15" customHeight="1" x14ac:dyDescent="0.3">
      <c r="C446" s="101"/>
      <c r="E446" s="105"/>
      <c r="G446" s="105"/>
      <c r="I446" s="105"/>
      <c r="K446" s="105"/>
      <c r="M446" s="105"/>
      <c r="O446" s="105"/>
      <c r="Q446" s="105"/>
    </row>
    <row r="447" spans="3:17" ht="15" customHeight="1" x14ac:dyDescent="0.3">
      <c r="C447" s="101"/>
      <c r="E447" s="105"/>
      <c r="G447" s="105"/>
      <c r="I447" s="105"/>
      <c r="K447" s="105"/>
      <c r="M447" s="105"/>
      <c r="O447" s="105"/>
      <c r="Q447" s="105"/>
    </row>
    <row r="448" spans="3:17" ht="15" customHeight="1" x14ac:dyDescent="0.3">
      <c r="C448" s="101"/>
      <c r="E448" s="105"/>
      <c r="G448" s="105"/>
      <c r="I448" s="105"/>
      <c r="K448" s="105"/>
      <c r="M448" s="105"/>
      <c r="O448" s="105"/>
      <c r="Q448" s="105"/>
    </row>
    <row r="449" spans="3:17" ht="15" customHeight="1" x14ac:dyDescent="0.3">
      <c r="C449" s="101"/>
      <c r="E449" s="105"/>
      <c r="G449" s="105"/>
      <c r="I449" s="105"/>
      <c r="K449" s="105"/>
      <c r="M449" s="105"/>
      <c r="O449" s="105"/>
      <c r="Q449" s="105"/>
    </row>
    <row r="450" spans="3:17" ht="15" customHeight="1" x14ac:dyDescent="0.3">
      <c r="C450" s="101"/>
      <c r="E450" s="105"/>
      <c r="G450" s="105"/>
      <c r="I450" s="105"/>
      <c r="K450" s="105"/>
      <c r="M450" s="105"/>
      <c r="O450" s="105"/>
      <c r="Q450" s="105"/>
    </row>
    <row r="451" spans="3:17" ht="15" customHeight="1" x14ac:dyDescent="0.3">
      <c r="C451" s="101"/>
      <c r="E451" s="105"/>
      <c r="G451" s="105"/>
      <c r="I451" s="105"/>
      <c r="K451" s="105"/>
      <c r="M451" s="105"/>
      <c r="O451" s="105"/>
      <c r="Q451" s="105"/>
    </row>
    <row r="452" spans="3:17" ht="15" customHeight="1" x14ac:dyDescent="0.3">
      <c r="C452" s="101"/>
      <c r="E452" s="105"/>
      <c r="G452" s="105"/>
      <c r="I452" s="105"/>
      <c r="K452" s="105"/>
      <c r="M452" s="105"/>
      <c r="O452" s="105"/>
      <c r="Q452" s="105"/>
    </row>
    <row r="453" spans="3:17" ht="15" customHeight="1" x14ac:dyDescent="0.3">
      <c r="C453" s="101"/>
      <c r="E453" s="105"/>
      <c r="G453" s="105"/>
      <c r="I453" s="105"/>
      <c r="K453" s="105"/>
      <c r="M453" s="105"/>
      <c r="O453" s="105"/>
      <c r="Q453" s="105"/>
    </row>
    <row r="454" spans="3:17" ht="15" customHeight="1" x14ac:dyDescent="0.3">
      <c r="C454" s="101"/>
      <c r="E454" s="105"/>
      <c r="G454" s="105"/>
      <c r="I454" s="105"/>
      <c r="K454" s="105"/>
      <c r="M454" s="105"/>
      <c r="O454" s="105"/>
      <c r="Q454" s="105"/>
    </row>
    <row r="455" spans="3:17" ht="15" customHeight="1" x14ac:dyDescent="0.3">
      <c r="C455" s="101"/>
      <c r="E455" s="105"/>
      <c r="G455" s="105"/>
      <c r="I455" s="105"/>
      <c r="K455" s="105"/>
      <c r="M455" s="105"/>
      <c r="O455" s="105"/>
      <c r="Q455" s="105"/>
    </row>
    <row r="456" spans="3:17" ht="15" customHeight="1" x14ac:dyDescent="0.3">
      <c r="C456" s="101"/>
      <c r="E456" s="105"/>
      <c r="G456" s="105"/>
      <c r="I456" s="105"/>
      <c r="K456" s="105"/>
      <c r="M456" s="105"/>
      <c r="O456" s="105"/>
      <c r="Q456" s="105"/>
    </row>
    <row r="457" spans="3:17" ht="15" customHeight="1" x14ac:dyDescent="0.3">
      <c r="C457" s="101"/>
      <c r="E457" s="105"/>
      <c r="G457" s="105"/>
      <c r="I457" s="105"/>
      <c r="K457" s="105"/>
      <c r="M457" s="105"/>
      <c r="O457" s="105"/>
      <c r="Q457" s="105"/>
    </row>
    <row r="458" spans="3:17" ht="15" customHeight="1" x14ac:dyDescent="0.3">
      <c r="C458" s="101"/>
      <c r="E458" s="105"/>
      <c r="G458" s="105"/>
      <c r="I458" s="105"/>
      <c r="K458" s="105"/>
      <c r="M458" s="105"/>
      <c r="O458" s="105"/>
      <c r="Q458" s="105"/>
    </row>
    <row r="459" spans="3:17" ht="15" customHeight="1" x14ac:dyDescent="0.3">
      <c r="C459" s="101"/>
      <c r="E459" s="105"/>
      <c r="G459" s="105"/>
      <c r="I459" s="105"/>
      <c r="K459" s="105"/>
      <c r="M459" s="105"/>
      <c r="O459" s="105"/>
      <c r="Q459" s="105"/>
    </row>
    <row r="460" spans="3:17" ht="15" customHeight="1" x14ac:dyDescent="0.3">
      <c r="C460" s="101"/>
      <c r="E460" s="105"/>
      <c r="G460" s="105"/>
      <c r="I460" s="105"/>
      <c r="K460" s="105"/>
      <c r="M460" s="105"/>
      <c r="O460" s="105"/>
      <c r="Q460" s="105"/>
    </row>
    <row r="461" spans="3:17" ht="15" customHeight="1" x14ac:dyDescent="0.3">
      <c r="C461" s="101"/>
      <c r="E461" s="105"/>
      <c r="G461" s="105"/>
      <c r="I461" s="105"/>
      <c r="K461" s="105"/>
      <c r="M461" s="105"/>
      <c r="O461" s="105"/>
      <c r="Q461" s="105"/>
    </row>
    <row r="462" spans="3:17" ht="15" customHeight="1" x14ac:dyDescent="0.3">
      <c r="C462" s="101"/>
      <c r="E462" s="105"/>
      <c r="G462" s="105"/>
      <c r="I462" s="105"/>
      <c r="K462" s="105"/>
      <c r="M462" s="105"/>
      <c r="O462" s="105"/>
      <c r="Q462" s="105"/>
    </row>
    <row r="463" spans="3:17" ht="15" customHeight="1" x14ac:dyDescent="0.3">
      <c r="C463" s="101"/>
      <c r="E463" s="105"/>
      <c r="G463" s="105"/>
      <c r="I463" s="105"/>
      <c r="K463" s="105"/>
      <c r="M463" s="105"/>
      <c r="O463" s="105"/>
      <c r="Q463" s="105"/>
    </row>
    <row r="464" spans="3:17" ht="15" customHeight="1" x14ac:dyDescent="0.3">
      <c r="C464" s="101"/>
      <c r="E464" s="105"/>
      <c r="G464" s="105"/>
      <c r="I464" s="105"/>
      <c r="K464" s="105"/>
      <c r="M464" s="105"/>
      <c r="O464" s="105"/>
      <c r="Q464" s="105"/>
    </row>
    <row r="465" spans="3:17" ht="15" customHeight="1" x14ac:dyDescent="0.3">
      <c r="C465" s="101"/>
      <c r="E465" s="105"/>
      <c r="G465" s="105"/>
      <c r="I465" s="105"/>
      <c r="K465" s="105"/>
      <c r="M465" s="105"/>
      <c r="O465" s="105"/>
      <c r="Q465" s="105"/>
    </row>
    <row r="466" spans="3:17" ht="15" customHeight="1" x14ac:dyDescent="0.3">
      <c r="C466" s="101"/>
      <c r="E466" s="105"/>
      <c r="G466" s="105"/>
      <c r="I466" s="105"/>
      <c r="K466" s="105"/>
      <c r="M466" s="105"/>
      <c r="O466" s="105"/>
      <c r="Q466" s="105"/>
    </row>
    <row r="467" spans="3:17" ht="15" customHeight="1" x14ac:dyDescent="0.3">
      <c r="C467" s="101"/>
      <c r="E467" s="105"/>
      <c r="G467" s="105"/>
      <c r="I467" s="105"/>
      <c r="K467" s="105"/>
      <c r="M467" s="105"/>
      <c r="O467" s="105"/>
      <c r="Q467" s="105"/>
    </row>
    <row r="468" spans="3:17" ht="15" customHeight="1" x14ac:dyDescent="0.3">
      <c r="C468" s="101"/>
      <c r="E468" s="105"/>
      <c r="G468" s="105"/>
      <c r="I468" s="105"/>
      <c r="K468" s="105"/>
      <c r="M468" s="105"/>
      <c r="O468" s="105"/>
      <c r="Q468" s="105"/>
    </row>
    <row r="469" spans="3:17" ht="15" customHeight="1" x14ac:dyDescent="0.3">
      <c r="C469" s="101"/>
      <c r="E469" s="105"/>
      <c r="G469" s="105"/>
      <c r="I469" s="105"/>
      <c r="K469" s="105"/>
      <c r="M469" s="105"/>
      <c r="O469" s="105"/>
      <c r="Q469" s="105"/>
    </row>
    <row r="470" spans="3:17" ht="15" customHeight="1" x14ac:dyDescent="0.3">
      <c r="C470" s="101"/>
      <c r="E470" s="105"/>
      <c r="G470" s="105"/>
      <c r="I470" s="105"/>
      <c r="K470" s="105"/>
      <c r="M470" s="105"/>
      <c r="O470" s="105"/>
      <c r="Q470" s="105"/>
    </row>
    <row r="471" spans="3:17" ht="15" customHeight="1" x14ac:dyDescent="0.3">
      <c r="C471" s="101"/>
      <c r="E471" s="105"/>
      <c r="G471" s="105"/>
      <c r="I471" s="105"/>
      <c r="K471" s="105"/>
      <c r="M471" s="105"/>
      <c r="O471" s="105"/>
      <c r="Q471" s="105"/>
    </row>
    <row r="472" spans="3:17" ht="15" customHeight="1" x14ac:dyDescent="0.3">
      <c r="C472" s="101"/>
      <c r="E472" s="105"/>
      <c r="G472" s="105"/>
      <c r="I472" s="105"/>
      <c r="K472" s="105"/>
      <c r="M472" s="105"/>
      <c r="O472" s="105"/>
      <c r="Q472" s="105"/>
    </row>
    <row r="473" spans="3:17" ht="15" customHeight="1" x14ac:dyDescent="0.3">
      <c r="C473" s="101"/>
      <c r="E473" s="105"/>
      <c r="G473" s="105"/>
      <c r="I473" s="105"/>
      <c r="K473" s="105"/>
      <c r="M473" s="105"/>
      <c r="O473" s="105"/>
      <c r="Q473" s="105"/>
    </row>
    <row r="474" spans="3:17" ht="15" customHeight="1" x14ac:dyDescent="0.3">
      <c r="C474" s="101"/>
      <c r="E474" s="105"/>
      <c r="G474" s="105"/>
      <c r="I474" s="105"/>
      <c r="K474" s="105"/>
      <c r="M474" s="105"/>
      <c r="O474" s="105"/>
      <c r="Q474" s="105"/>
    </row>
    <row r="475" spans="3:17" ht="15" customHeight="1" x14ac:dyDescent="0.3">
      <c r="C475" s="101"/>
      <c r="E475" s="105"/>
      <c r="G475" s="105"/>
      <c r="I475" s="105"/>
      <c r="K475" s="105"/>
      <c r="M475" s="105"/>
      <c r="O475" s="105"/>
      <c r="Q475" s="105"/>
    </row>
    <row r="476" spans="3:17" ht="15" customHeight="1" x14ac:dyDescent="0.3">
      <c r="C476" s="101"/>
      <c r="E476" s="105"/>
      <c r="G476" s="105"/>
      <c r="I476" s="105"/>
      <c r="K476" s="105"/>
      <c r="M476" s="105"/>
      <c r="O476" s="105"/>
      <c r="Q476" s="105"/>
    </row>
    <row r="477" spans="3:17" ht="15" customHeight="1" x14ac:dyDescent="0.3">
      <c r="C477" s="101"/>
      <c r="E477" s="105"/>
      <c r="G477" s="105"/>
      <c r="I477" s="105"/>
      <c r="K477" s="105"/>
      <c r="M477" s="105"/>
      <c r="O477" s="105"/>
      <c r="Q477" s="105"/>
    </row>
    <row r="478" spans="3:17" ht="15" customHeight="1" x14ac:dyDescent="0.3">
      <c r="C478" s="101"/>
      <c r="E478" s="105"/>
      <c r="G478" s="105"/>
      <c r="I478" s="105"/>
      <c r="K478" s="105"/>
      <c r="M478" s="105"/>
      <c r="O478" s="105"/>
      <c r="Q478" s="105"/>
    </row>
    <row r="479" spans="3:17" ht="15" customHeight="1" x14ac:dyDescent="0.3">
      <c r="C479" s="101"/>
      <c r="E479" s="105"/>
      <c r="G479" s="105"/>
      <c r="I479" s="105"/>
      <c r="K479" s="105"/>
      <c r="M479" s="105"/>
      <c r="O479" s="105"/>
      <c r="Q479" s="105"/>
    </row>
    <row r="480" spans="3:17" ht="15" customHeight="1" x14ac:dyDescent="0.3">
      <c r="C480" s="101"/>
      <c r="E480" s="105"/>
      <c r="G480" s="105"/>
      <c r="I480" s="105"/>
      <c r="K480" s="105"/>
      <c r="M480" s="105"/>
      <c r="O480" s="105"/>
      <c r="Q480" s="105"/>
    </row>
    <row r="481" spans="3:17" ht="15" customHeight="1" x14ac:dyDescent="0.3">
      <c r="C481" s="101"/>
      <c r="E481" s="105"/>
      <c r="G481" s="105"/>
      <c r="I481" s="105"/>
      <c r="K481" s="105"/>
      <c r="M481" s="105"/>
      <c r="O481" s="105"/>
      <c r="Q481" s="105"/>
    </row>
    <row r="482" spans="3:17" ht="15" customHeight="1" x14ac:dyDescent="0.3">
      <c r="C482" s="101"/>
      <c r="E482" s="105"/>
      <c r="G482" s="105"/>
      <c r="I482" s="105"/>
      <c r="K482" s="105"/>
      <c r="M482" s="105"/>
      <c r="O482" s="105"/>
      <c r="Q482" s="105"/>
    </row>
    <row r="483" spans="3:17" ht="15" customHeight="1" x14ac:dyDescent="0.3">
      <c r="C483" s="101"/>
      <c r="E483" s="105"/>
      <c r="G483" s="105"/>
      <c r="I483" s="105"/>
      <c r="K483" s="105"/>
      <c r="M483" s="105"/>
      <c r="O483" s="105"/>
      <c r="Q483" s="105"/>
    </row>
    <row r="484" spans="3:17" ht="15" customHeight="1" x14ac:dyDescent="0.3">
      <c r="C484" s="101"/>
      <c r="E484" s="105"/>
      <c r="G484" s="105"/>
      <c r="I484" s="105"/>
      <c r="K484" s="105"/>
      <c r="M484" s="105"/>
      <c r="O484" s="105"/>
      <c r="Q484" s="105"/>
    </row>
    <row r="485" spans="3:17" ht="15" customHeight="1" x14ac:dyDescent="0.3">
      <c r="C485" s="101"/>
      <c r="E485" s="105"/>
      <c r="G485" s="105"/>
      <c r="I485" s="105"/>
      <c r="K485" s="105"/>
      <c r="M485" s="105"/>
      <c r="O485" s="105"/>
      <c r="Q485" s="105"/>
    </row>
    <row r="486" spans="3:17" ht="15" customHeight="1" x14ac:dyDescent="0.3">
      <c r="C486" s="101"/>
      <c r="E486" s="105"/>
      <c r="G486" s="105"/>
      <c r="I486" s="105"/>
      <c r="K486" s="105"/>
      <c r="M486" s="105"/>
      <c r="O486" s="105"/>
      <c r="Q486" s="105"/>
    </row>
    <row r="487" spans="3:17" ht="15" customHeight="1" x14ac:dyDescent="0.3">
      <c r="C487" s="101"/>
      <c r="E487" s="105"/>
      <c r="G487" s="105"/>
      <c r="I487" s="105"/>
      <c r="K487" s="105"/>
      <c r="M487" s="105"/>
      <c r="O487" s="105"/>
      <c r="Q487" s="105"/>
    </row>
    <row r="488" spans="3:17" ht="15" customHeight="1" x14ac:dyDescent="0.3">
      <c r="C488" s="101"/>
      <c r="E488" s="105"/>
      <c r="G488" s="105"/>
      <c r="I488" s="105"/>
      <c r="K488" s="105"/>
      <c r="M488" s="105"/>
      <c r="O488" s="105"/>
      <c r="Q488" s="105"/>
    </row>
    <row r="489" spans="3:17" ht="15" customHeight="1" x14ac:dyDescent="0.3">
      <c r="C489" s="101"/>
      <c r="E489" s="105"/>
      <c r="G489" s="105"/>
      <c r="I489" s="105"/>
      <c r="K489" s="105"/>
      <c r="M489" s="105"/>
      <c r="O489" s="105"/>
      <c r="Q489" s="105"/>
    </row>
    <row r="490" spans="3:17" ht="15" customHeight="1" x14ac:dyDescent="0.3">
      <c r="C490" s="101"/>
      <c r="E490" s="105"/>
      <c r="G490" s="105"/>
      <c r="I490" s="105"/>
      <c r="K490" s="105"/>
      <c r="M490" s="105"/>
      <c r="O490" s="105"/>
      <c r="Q490" s="105"/>
    </row>
    <row r="491" spans="3:17" ht="15" customHeight="1" x14ac:dyDescent="0.3">
      <c r="C491" s="101"/>
      <c r="E491" s="105"/>
      <c r="G491" s="105"/>
      <c r="I491" s="105"/>
      <c r="K491" s="105"/>
      <c r="M491" s="105"/>
      <c r="O491" s="105"/>
      <c r="Q491" s="105"/>
    </row>
    <row r="492" spans="3:17" ht="15" customHeight="1" x14ac:dyDescent="0.3">
      <c r="C492" s="101"/>
      <c r="E492" s="105"/>
      <c r="G492" s="105"/>
      <c r="I492" s="105"/>
      <c r="K492" s="105"/>
      <c r="M492" s="105"/>
      <c r="O492" s="105"/>
      <c r="Q492" s="105"/>
    </row>
    <row r="493" spans="3:17" ht="15" customHeight="1" x14ac:dyDescent="0.3">
      <c r="C493" s="101"/>
      <c r="E493" s="105"/>
      <c r="G493" s="105"/>
      <c r="I493" s="105"/>
      <c r="K493" s="105"/>
      <c r="M493" s="105"/>
      <c r="O493" s="105"/>
      <c r="Q493" s="105"/>
    </row>
    <row r="494" spans="3:17" ht="15" customHeight="1" x14ac:dyDescent="0.3">
      <c r="C494" s="101"/>
      <c r="E494" s="105"/>
      <c r="G494" s="105"/>
      <c r="I494" s="105"/>
      <c r="K494" s="105"/>
      <c r="M494" s="105"/>
      <c r="O494" s="105"/>
      <c r="Q494" s="105"/>
    </row>
    <row r="495" spans="3:17" ht="15" customHeight="1" x14ac:dyDescent="0.3">
      <c r="C495" s="101"/>
      <c r="E495" s="105"/>
      <c r="G495" s="105"/>
      <c r="I495" s="105"/>
      <c r="K495" s="105"/>
      <c r="M495" s="105"/>
      <c r="O495" s="105"/>
      <c r="Q495" s="105"/>
    </row>
    <row r="496" spans="3:17" ht="15" customHeight="1" x14ac:dyDescent="0.3">
      <c r="C496" s="101"/>
      <c r="E496" s="105"/>
      <c r="G496" s="105"/>
      <c r="I496" s="105"/>
      <c r="K496" s="105"/>
      <c r="M496" s="105"/>
      <c r="O496" s="105"/>
      <c r="Q496" s="105"/>
    </row>
    <row r="497" spans="3:17" ht="15" customHeight="1" x14ac:dyDescent="0.3">
      <c r="C497" s="101"/>
      <c r="E497" s="105"/>
      <c r="G497" s="105"/>
      <c r="I497" s="105"/>
      <c r="K497" s="105"/>
      <c r="M497" s="105"/>
      <c r="O497" s="105"/>
      <c r="Q497" s="105"/>
    </row>
    <row r="498" spans="3:17" ht="15" customHeight="1" x14ac:dyDescent="0.3">
      <c r="C498" s="101"/>
      <c r="E498" s="105"/>
      <c r="G498" s="105"/>
      <c r="I498" s="105"/>
      <c r="K498" s="105"/>
      <c r="M498" s="105"/>
      <c r="O498" s="105"/>
      <c r="Q498" s="105"/>
    </row>
    <row r="499" spans="3:17" ht="15" customHeight="1" x14ac:dyDescent="0.3">
      <c r="C499" s="101"/>
      <c r="E499" s="105"/>
      <c r="G499" s="105"/>
      <c r="I499" s="105"/>
      <c r="K499" s="105"/>
      <c r="M499" s="105"/>
      <c r="O499" s="105"/>
      <c r="Q499" s="105"/>
    </row>
    <row r="500" spans="3:17" ht="15" customHeight="1" x14ac:dyDescent="0.3">
      <c r="C500" s="101"/>
      <c r="E500" s="105"/>
      <c r="G500" s="105"/>
      <c r="I500" s="105"/>
      <c r="K500" s="105"/>
      <c r="M500" s="105"/>
      <c r="O500" s="105"/>
      <c r="Q500" s="105"/>
    </row>
    <row r="501" spans="3:17" ht="15" customHeight="1" x14ac:dyDescent="0.3">
      <c r="C501" s="101"/>
      <c r="E501" s="105"/>
      <c r="G501" s="105"/>
      <c r="I501" s="105"/>
      <c r="K501" s="105"/>
      <c r="M501" s="105"/>
      <c r="O501" s="105"/>
      <c r="Q501" s="105"/>
    </row>
    <row r="502" spans="3:17" ht="15" customHeight="1" x14ac:dyDescent="0.3">
      <c r="C502" s="101"/>
      <c r="E502" s="105"/>
      <c r="G502" s="105"/>
      <c r="I502" s="105"/>
      <c r="K502" s="105"/>
      <c r="M502" s="105"/>
      <c r="O502" s="105"/>
      <c r="Q502" s="105"/>
    </row>
    <row r="503" spans="3:17" ht="15" customHeight="1" x14ac:dyDescent="0.3">
      <c r="C503" s="101"/>
      <c r="E503" s="105"/>
      <c r="G503" s="105"/>
      <c r="I503" s="105"/>
      <c r="K503" s="105"/>
      <c r="M503" s="105"/>
      <c r="O503" s="105"/>
      <c r="Q503" s="105"/>
    </row>
    <row r="504" spans="3:17" ht="15" customHeight="1" x14ac:dyDescent="0.3">
      <c r="C504" s="101"/>
      <c r="E504" s="105"/>
      <c r="G504" s="105"/>
      <c r="I504" s="105"/>
      <c r="K504" s="105"/>
      <c r="M504" s="105"/>
      <c r="O504" s="105"/>
      <c r="Q504" s="105"/>
    </row>
    <row r="505" spans="3:17" ht="15" customHeight="1" x14ac:dyDescent="0.3">
      <c r="C505" s="101"/>
      <c r="E505" s="105"/>
      <c r="G505" s="105"/>
      <c r="I505" s="105"/>
      <c r="K505" s="105"/>
      <c r="M505" s="105"/>
      <c r="O505" s="105"/>
      <c r="Q505" s="105"/>
    </row>
  </sheetData>
  <mergeCells count="1">
    <mergeCell ref="D13:K13"/>
  </mergeCells>
  <pageMargins left="0.25" right="0.25" top="0.75" bottom="0.75" header="0.3" footer="0.3"/>
  <pageSetup paperSize="9" scale="47" fitToHeight="0" orientation="landscape" r:id="rId1"/>
  <headerFooter>
    <oddFooter>&amp;R&amp;"Arial,Normálne"&amp;P&amp;"-,Normálne" &amp;K0B5B62l&amp;K01+000 &amp;"Arial,Normálne"&amp;N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ComboBox1">
          <controlPr defaultSize="0" autoLine="0" linkedCell="C2" listFillRange="Kvartaly3" r:id="rId5">
            <anchor moveWithCells="1">
              <from>
                <xdr:col>2</xdr:col>
                <xdr:colOff>0</xdr:colOff>
                <xdr:row>1</xdr:row>
                <xdr:rowOff>30480</xdr:rowOff>
              </from>
              <to>
                <xdr:col>2</xdr:col>
                <xdr:colOff>1226820</xdr:colOff>
                <xdr:row>1</xdr:row>
                <xdr:rowOff>373380</xdr:rowOff>
              </to>
            </anchor>
          </controlPr>
        </control>
      </mc:Choice>
      <mc:Fallback>
        <control shapeId="6145" r:id="rId4" name="ComboBox1"/>
      </mc:Fallback>
    </mc:AlternateContent>
    <mc:AlternateContent xmlns:mc="http://schemas.openxmlformats.org/markup-compatibility/2006">
      <mc:Choice Requires="x14">
        <control shapeId="6146" r:id="rId6" name="ComboBox2">
          <controlPr defaultSize="0" autoLine="0" linkedCell="C4" listFillRange="Kvartaly3" r:id="rId7">
            <anchor moveWithCells="1">
              <from>
                <xdr:col>2</xdr:col>
                <xdr:colOff>0</xdr:colOff>
                <xdr:row>3</xdr:row>
                <xdr:rowOff>30480</xdr:rowOff>
              </from>
              <to>
                <xdr:col>2</xdr:col>
                <xdr:colOff>1226820</xdr:colOff>
                <xdr:row>3</xdr:row>
                <xdr:rowOff>373380</xdr:rowOff>
              </to>
            </anchor>
          </controlPr>
        </control>
      </mc:Choice>
      <mc:Fallback>
        <control shapeId="6146" r:id="rId6" name="ComboBox2"/>
      </mc:Fallback>
    </mc:AlternateContent>
    <mc:AlternateContent xmlns:mc="http://schemas.openxmlformats.org/markup-compatibility/2006">
      <mc:Choice Requires="x14">
        <control shapeId="6147" r:id="rId8" name="ComboBox3">
          <controlPr defaultSize="0" autoLine="0" linkedCell="C10" listFillRange="Mat" r:id="rId9">
            <anchor moveWithCells="1">
              <from>
                <xdr:col>2</xdr:col>
                <xdr:colOff>7620</xdr:colOff>
                <xdr:row>9</xdr:row>
                <xdr:rowOff>22860</xdr:rowOff>
              </from>
              <to>
                <xdr:col>2</xdr:col>
                <xdr:colOff>4625340</xdr:colOff>
                <xdr:row>9</xdr:row>
                <xdr:rowOff>320040</xdr:rowOff>
              </to>
            </anchor>
          </controlPr>
        </control>
      </mc:Choice>
      <mc:Fallback>
        <control shapeId="6147" r:id="rId8" name="ComboBox3"/>
      </mc:Fallback>
    </mc:AlternateContent>
    <mc:AlternateContent xmlns:mc="http://schemas.openxmlformats.org/markup-compatibility/2006">
      <mc:Choice Requires="x14">
        <control shapeId="6148" r:id="rId10" name="ComboBox4">
          <controlPr defaultSize="0" autoLine="0" linkedCell="C6" listFillRange="A_N" r:id="rId11">
            <anchor moveWithCells="1">
              <from>
                <xdr:col>2</xdr:col>
                <xdr:colOff>0</xdr:colOff>
                <xdr:row>5</xdr:row>
                <xdr:rowOff>60960</xdr:rowOff>
              </from>
              <to>
                <xdr:col>2</xdr:col>
                <xdr:colOff>1226820</xdr:colOff>
                <xdr:row>5</xdr:row>
                <xdr:rowOff>403860</xdr:rowOff>
              </to>
            </anchor>
          </controlPr>
        </control>
      </mc:Choice>
      <mc:Fallback>
        <control shapeId="6148" r:id="rId10" name="ComboBox4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1"/>
  <dimension ref="A1:AK264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193" sqref="L193:L198"/>
    </sheetView>
  </sheetViews>
  <sheetFormatPr defaultColWidth="9.109375" defaultRowHeight="13.2" x14ac:dyDescent="0.25"/>
  <cols>
    <col min="1" max="1" width="12.33203125" style="3" customWidth="1"/>
    <col min="2" max="2" width="15.109375" style="3" customWidth="1"/>
    <col min="3" max="3" width="31.5546875" style="3" customWidth="1"/>
    <col min="4" max="25" width="12.5546875" style="3" customWidth="1"/>
    <col min="26" max="26" width="11.6640625" style="3" customWidth="1"/>
    <col min="27" max="16384" width="9.109375" style="3"/>
  </cols>
  <sheetData>
    <row r="1" spans="2:27" s="15" customFormat="1" ht="40.200000000000003" x14ac:dyDescent="0.3">
      <c r="C1" s="15" t="s">
        <v>119</v>
      </c>
      <c r="D1" s="15" t="s">
        <v>120</v>
      </c>
      <c r="E1" s="15" t="s">
        <v>120</v>
      </c>
      <c r="F1" s="15" t="s">
        <v>121</v>
      </c>
      <c r="G1" s="15" t="s">
        <v>121</v>
      </c>
      <c r="H1" s="15" t="s">
        <v>121</v>
      </c>
      <c r="I1" s="16" t="s">
        <v>122</v>
      </c>
      <c r="J1" s="15" t="s">
        <v>123</v>
      </c>
      <c r="K1" s="15" t="s">
        <v>123</v>
      </c>
      <c r="L1" s="15" t="s">
        <v>124</v>
      </c>
      <c r="M1" s="15" t="s">
        <v>124</v>
      </c>
      <c r="N1" s="15" t="s">
        <v>125</v>
      </c>
      <c r="O1" s="15" t="s">
        <v>125</v>
      </c>
      <c r="P1" s="15" t="s">
        <v>125</v>
      </c>
      <c r="Q1" s="15" t="s">
        <v>126</v>
      </c>
      <c r="R1" s="15" t="s">
        <v>126</v>
      </c>
      <c r="S1" s="15" t="s">
        <v>126</v>
      </c>
      <c r="T1" s="15" t="s">
        <v>126</v>
      </c>
      <c r="U1" s="15" t="s">
        <v>126</v>
      </c>
      <c r="V1" s="15" t="s">
        <v>126</v>
      </c>
      <c r="W1" s="15" t="s">
        <v>126</v>
      </c>
      <c r="X1" s="15" t="s">
        <v>126</v>
      </c>
      <c r="Y1" s="15" t="s">
        <v>126</v>
      </c>
      <c r="Z1" s="15" t="s">
        <v>127</v>
      </c>
      <c r="AA1" s="32" t="s">
        <v>128</v>
      </c>
    </row>
    <row r="2" spans="2:27" ht="110.4" x14ac:dyDescent="0.25">
      <c r="B2" s="7" t="s">
        <v>0</v>
      </c>
      <c r="C2" s="7" t="s">
        <v>102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17" t="s">
        <v>21</v>
      </c>
      <c r="J2" s="17" t="s">
        <v>116</v>
      </c>
      <c r="K2" s="17" t="s">
        <v>22</v>
      </c>
      <c r="L2" s="17" t="s">
        <v>129</v>
      </c>
      <c r="M2" s="17" t="s">
        <v>24</v>
      </c>
      <c r="N2" s="17" t="s">
        <v>25</v>
      </c>
      <c r="O2" s="17" t="s">
        <v>117</v>
      </c>
      <c r="P2" s="17" t="s">
        <v>26</v>
      </c>
      <c r="Q2" s="17" t="s">
        <v>27</v>
      </c>
      <c r="R2" s="17" t="s">
        <v>28</v>
      </c>
      <c r="S2" s="17" t="s">
        <v>29</v>
      </c>
      <c r="T2" s="17" t="s">
        <v>30</v>
      </c>
      <c r="U2" s="17" t="s">
        <v>31</v>
      </c>
      <c r="V2" s="17" t="s">
        <v>32</v>
      </c>
      <c r="W2" s="17" t="s">
        <v>33</v>
      </c>
      <c r="X2" s="17" t="s">
        <v>118</v>
      </c>
      <c r="Y2" s="17" t="s">
        <v>34</v>
      </c>
    </row>
    <row r="3" spans="2:27" ht="13.8" x14ac:dyDescent="0.25">
      <c r="B3" s="8">
        <v>2009</v>
      </c>
      <c r="C3" s="9" t="s">
        <v>103</v>
      </c>
      <c r="D3" s="10">
        <v>109.8</v>
      </c>
      <c r="E3" s="10">
        <v>104.2</v>
      </c>
      <c r="F3" s="10">
        <v>107.4</v>
      </c>
      <c r="G3" s="10">
        <v>99.2</v>
      </c>
      <c r="H3" s="10">
        <v>90.4</v>
      </c>
      <c r="I3" s="10">
        <v>64.7</v>
      </c>
      <c r="J3" s="10">
        <v>95.5</v>
      </c>
      <c r="K3" s="10">
        <v>98.9</v>
      </c>
      <c r="L3" s="66" t="s">
        <v>153</v>
      </c>
      <c r="M3" s="10">
        <v>100</v>
      </c>
      <c r="N3" s="10">
        <v>111.1</v>
      </c>
      <c r="O3" s="10">
        <v>131.4</v>
      </c>
      <c r="P3" s="10">
        <v>117.7</v>
      </c>
      <c r="Q3" s="10">
        <v>95.9</v>
      </c>
      <c r="R3" s="10">
        <v>105.9</v>
      </c>
      <c r="S3" s="10">
        <v>108.1</v>
      </c>
      <c r="T3" s="10">
        <v>99.2</v>
      </c>
      <c r="U3" s="10">
        <v>84.9</v>
      </c>
      <c r="V3" s="10">
        <v>118</v>
      </c>
      <c r="W3" s="10">
        <v>100.7</v>
      </c>
      <c r="X3" s="10">
        <v>103.1</v>
      </c>
      <c r="Y3" s="10">
        <v>83.5</v>
      </c>
    </row>
    <row r="4" spans="2:27" ht="13.8" x14ac:dyDescent="0.25">
      <c r="B4" s="8">
        <v>2009</v>
      </c>
      <c r="C4" s="9" t="s">
        <v>104</v>
      </c>
      <c r="D4" s="10">
        <v>110.1</v>
      </c>
      <c r="E4" s="10">
        <v>104.1</v>
      </c>
      <c r="F4" s="10">
        <v>108.7</v>
      </c>
      <c r="G4" s="10">
        <v>97.5</v>
      </c>
      <c r="H4" s="10">
        <v>89.8</v>
      </c>
      <c r="I4" s="10">
        <v>64.3</v>
      </c>
      <c r="J4" s="10">
        <v>95.3</v>
      </c>
      <c r="K4" s="10">
        <v>98.2</v>
      </c>
      <c r="L4" s="66" t="s">
        <v>153</v>
      </c>
      <c r="M4" s="10">
        <v>100</v>
      </c>
      <c r="N4" s="10">
        <v>110.9</v>
      </c>
      <c r="O4" s="10">
        <v>131.69999999999999</v>
      </c>
      <c r="P4" s="10">
        <v>117.4</v>
      </c>
      <c r="Q4" s="10">
        <v>92.7</v>
      </c>
      <c r="R4" s="10">
        <v>105.4</v>
      </c>
      <c r="S4" s="10">
        <v>105.2</v>
      </c>
      <c r="T4" s="10">
        <v>99.1</v>
      </c>
      <c r="U4" s="10">
        <v>87.1</v>
      </c>
      <c r="V4" s="10">
        <v>117.6</v>
      </c>
      <c r="W4" s="10">
        <v>98</v>
      </c>
      <c r="X4" s="10">
        <v>103</v>
      </c>
      <c r="Y4" s="10">
        <v>83.4</v>
      </c>
    </row>
    <row r="5" spans="2:27" ht="13.8" x14ac:dyDescent="0.25">
      <c r="B5" s="8">
        <v>2009</v>
      </c>
      <c r="C5" s="9" t="s">
        <v>38</v>
      </c>
      <c r="D5" s="10">
        <v>114.9</v>
      </c>
      <c r="E5" s="10">
        <v>103.8</v>
      </c>
      <c r="F5" s="10">
        <v>105</v>
      </c>
      <c r="G5" s="10">
        <v>95.6</v>
      </c>
      <c r="H5" s="10">
        <v>85.8</v>
      </c>
      <c r="I5" s="10">
        <v>62</v>
      </c>
      <c r="J5" s="10">
        <v>91.5</v>
      </c>
      <c r="K5" s="10">
        <v>98</v>
      </c>
      <c r="L5" s="66" t="s">
        <v>153</v>
      </c>
      <c r="M5" s="10">
        <v>100</v>
      </c>
      <c r="N5" s="10">
        <v>111</v>
      </c>
      <c r="O5" s="10">
        <v>132</v>
      </c>
      <c r="P5" s="10">
        <v>116.1</v>
      </c>
      <c r="Q5" s="10">
        <v>89.9</v>
      </c>
      <c r="R5" s="10">
        <v>105.5</v>
      </c>
      <c r="S5" s="10">
        <v>107</v>
      </c>
      <c r="T5" s="10">
        <v>99.1</v>
      </c>
      <c r="U5" s="10">
        <v>87.2</v>
      </c>
      <c r="V5" s="10">
        <v>117.5</v>
      </c>
      <c r="W5" s="10">
        <v>99.7</v>
      </c>
      <c r="X5" s="10">
        <v>103</v>
      </c>
      <c r="Y5" s="10">
        <v>83.3</v>
      </c>
    </row>
    <row r="6" spans="2:27" ht="13.8" x14ac:dyDescent="0.25">
      <c r="B6" s="8">
        <v>2009</v>
      </c>
      <c r="C6" s="9" t="s">
        <v>105</v>
      </c>
      <c r="D6" s="10">
        <v>115.4</v>
      </c>
      <c r="E6" s="10">
        <v>104.9</v>
      </c>
      <c r="F6" s="10">
        <v>102.4</v>
      </c>
      <c r="G6" s="10">
        <v>95</v>
      </c>
      <c r="H6" s="10">
        <v>83.6</v>
      </c>
      <c r="I6" s="10">
        <v>63.9</v>
      </c>
      <c r="J6" s="10">
        <v>90.8</v>
      </c>
      <c r="K6" s="10">
        <v>95.5</v>
      </c>
      <c r="L6" s="66" t="s">
        <v>153</v>
      </c>
      <c r="M6" s="10">
        <v>100</v>
      </c>
      <c r="N6" s="10">
        <v>111</v>
      </c>
      <c r="O6" s="10">
        <v>132</v>
      </c>
      <c r="P6" s="10">
        <v>112.4</v>
      </c>
      <c r="Q6" s="10">
        <v>87.1</v>
      </c>
      <c r="R6" s="10">
        <v>105.3</v>
      </c>
      <c r="S6" s="10">
        <v>106.5</v>
      </c>
      <c r="T6" s="10">
        <v>99.1</v>
      </c>
      <c r="U6" s="10">
        <v>87.2</v>
      </c>
      <c r="V6" s="10">
        <v>118.1</v>
      </c>
      <c r="W6" s="10">
        <v>99.7</v>
      </c>
      <c r="X6" s="10">
        <v>103</v>
      </c>
      <c r="Y6" s="10">
        <v>83.7</v>
      </c>
    </row>
    <row r="7" spans="2:27" ht="13.8" x14ac:dyDescent="0.25">
      <c r="B7" s="8">
        <v>2009</v>
      </c>
      <c r="C7" s="9" t="s">
        <v>106</v>
      </c>
      <c r="D7" s="10">
        <v>115.3</v>
      </c>
      <c r="E7" s="10">
        <v>104.6</v>
      </c>
      <c r="F7" s="10">
        <v>98.4</v>
      </c>
      <c r="G7" s="10">
        <v>92.2</v>
      </c>
      <c r="H7" s="10">
        <v>82.1</v>
      </c>
      <c r="I7" s="10">
        <v>65.400000000000006</v>
      </c>
      <c r="J7" s="10">
        <v>88.5</v>
      </c>
      <c r="K7" s="10">
        <v>95.4</v>
      </c>
      <c r="L7" s="66" t="s">
        <v>153</v>
      </c>
      <c r="M7" s="10">
        <v>100</v>
      </c>
      <c r="N7" s="10">
        <v>111</v>
      </c>
      <c r="O7" s="10">
        <v>132</v>
      </c>
      <c r="P7" s="10">
        <v>109.9</v>
      </c>
      <c r="Q7" s="10">
        <v>83.2</v>
      </c>
      <c r="R7" s="10">
        <v>105.2</v>
      </c>
      <c r="S7" s="10">
        <v>104.5</v>
      </c>
      <c r="T7" s="10">
        <v>99.1</v>
      </c>
      <c r="U7" s="10">
        <v>87.2</v>
      </c>
      <c r="V7" s="10">
        <v>118.9</v>
      </c>
      <c r="W7" s="10">
        <v>99.8</v>
      </c>
      <c r="X7" s="10">
        <v>103</v>
      </c>
      <c r="Y7" s="10">
        <v>83.3</v>
      </c>
    </row>
    <row r="8" spans="2:27" ht="13.8" x14ac:dyDescent="0.25">
      <c r="B8" s="8">
        <v>2009</v>
      </c>
      <c r="C8" s="9" t="s">
        <v>41</v>
      </c>
      <c r="D8" s="10">
        <v>115.8</v>
      </c>
      <c r="E8" s="10">
        <v>104.5</v>
      </c>
      <c r="F8" s="10">
        <v>97.2</v>
      </c>
      <c r="G8" s="10">
        <v>89.4</v>
      </c>
      <c r="H8" s="10">
        <v>80.599999999999994</v>
      </c>
      <c r="I8" s="10">
        <v>73.3</v>
      </c>
      <c r="J8" s="10">
        <v>88.1</v>
      </c>
      <c r="K8" s="10">
        <v>95.5</v>
      </c>
      <c r="L8" s="66" t="s">
        <v>153</v>
      </c>
      <c r="M8" s="10">
        <v>100</v>
      </c>
      <c r="N8" s="10">
        <v>111</v>
      </c>
      <c r="O8" s="10">
        <v>132</v>
      </c>
      <c r="P8" s="10">
        <v>109.4</v>
      </c>
      <c r="Q8" s="10">
        <v>81.099999999999994</v>
      </c>
      <c r="R8" s="10">
        <v>105.1</v>
      </c>
      <c r="S8" s="10">
        <v>104</v>
      </c>
      <c r="T8" s="10">
        <v>99.1</v>
      </c>
      <c r="U8" s="10">
        <v>87.2</v>
      </c>
      <c r="V8" s="10">
        <v>118.5</v>
      </c>
      <c r="W8" s="10">
        <v>99.5</v>
      </c>
      <c r="X8" s="10">
        <v>103</v>
      </c>
      <c r="Y8" s="10">
        <v>83.4</v>
      </c>
    </row>
    <row r="9" spans="2:27" ht="13.8" x14ac:dyDescent="0.25">
      <c r="B9" s="8">
        <v>2009</v>
      </c>
      <c r="C9" s="9" t="s">
        <v>107</v>
      </c>
      <c r="D9" s="10">
        <v>115.7</v>
      </c>
      <c r="E9" s="10">
        <v>104.5</v>
      </c>
      <c r="F9" s="10">
        <v>97.4</v>
      </c>
      <c r="G9" s="10">
        <v>88.4</v>
      </c>
      <c r="H9" s="10">
        <v>77.8</v>
      </c>
      <c r="I9" s="10">
        <v>78.400000000000006</v>
      </c>
      <c r="J9" s="10">
        <v>88.3</v>
      </c>
      <c r="K9" s="10">
        <v>94.9</v>
      </c>
      <c r="L9" s="66" t="s">
        <v>153</v>
      </c>
      <c r="M9" s="10">
        <v>100</v>
      </c>
      <c r="N9" s="10">
        <v>111</v>
      </c>
      <c r="O9" s="10">
        <v>132</v>
      </c>
      <c r="P9" s="10">
        <v>108.9</v>
      </c>
      <c r="Q9" s="10">
        <v>74.8</v>
      </c>
      <c r="R9" s="10">
        <v>105.1</v>
      </c>
      <c r="S9" s="10">
        <v>102.4</v>
      </c>
      <c r="T9" s="10">
        <v>99.1</v>
      </c>
      <c r="U9" s="10">
        <v>87.2</v>
      </c>
      <c r="V9" s="10">
        <v>117.7</v>
      </c>
      <c r="W9" s="10">
        <v>99.1</v>
      </c>
      <c r="X9" s="10">
        <v>103</v>
      </c>
      <c r="Y9" s="10">
        <v>83.9</v>
      </c>
    </row>
    <row r="10" spans="2:27" ht="13.8" x14ac:dyDescent="0.25">
      <c r="B10" s="8">
        <v>2009</v>
      </c>
      <c r="C10" s="9" t="s">
        <v>108</v>
      </c>
      <c r="D10" s="10">
        <v>114.1</v>
      </c>
      <c r="E10" s="10">
        <v>104.2</v>
      </c>
      <c r="F10" s="10">
        <v>97.4</v>
      </c>
      <c r="G10" s="10">
        <v>89</v>
      </c>
      <c r="H10" s="10">
        <v>77.8</v>
      </c>
      <c r="I10" s="10">
        <v>76.099999999999994</v>
      </c>
      <c r="J10" s="10">
        <v>88.7</v>
      </c>
      <c r="K10" s="10">
        <v>94.9</v>
      </c>
      <c r="L10" s="66" t="s">
        <v>153</v>
      </c>
      <c r="M10" s="10">
        <v>100</v>
      </c>
      <c r="N10" s="10">
        <v>109.3</v>
      </c>
      <c r="O10" s="10">
        <v>132</v>
      </c>
      <c r="P10" s="10">
        <v>107</v>
      </c>
      <c r="Q10" s="10">
        <v>73.5</v>
      </c>
      <c r="R10" s="10">
        <v>104.5</v>
      </c>
      <c r="S10" s="10">
        <v>102.3</v>
      </c>
      <c r="T10" s="10">
        <v>99.2</v>
      </c>
      <c r="U10" s="10">
        <v>86.4</v>
      </c>
      <c r="V10" s="10">
        <v>117.3</v>
      </c>
      <c r="W10" s="10">
        <v>98.9</v>
      </c>
      <c r="X10" s="10">
        <v>103</v>
      </c>
      <c r="Y10" s="10">
        <v>82.9</v>
      </c>
    </row>
    <row r="11" spans="2:27" ht="13.8" x14ac:dyDescent="0.25">
      <c r="B11" s="8">
        <v>2009</v>
      </c>
      <c r="C11" s="9" t="s">
        <v>44</v>
      </c>
      <c r="D11" s="10">
        <v>114.4</v>
      </c>
      <c r="E11" s="10">
        <v>104.3</v>
      </c>
      <c r="F11" s="10">
        <v>97.6</v>
      </c>
      <c r="G11" s="10">
        <v>89.8</v>
      </c>
      <c r="H11" s="10">
        <v>76.3</v>
      </c>
      <c r="I11" s="10">
        <v>77.099999999999994</v>
      </c>
      <c r="J11" s="10">
        <v>89.1</v>
      </c>
      <c r="K11" s="10">
        <v>95.1</v>
      </c>
      <c r="L11" s="66" t="s">
        <v>153</v>
      </c>
      <c r="M11" s="10">
        <v>100</v>
      </c>
      <c r="N11" s="10">
        <v>109.3</v>
      </c>
      <c r="O11" s="10">
        <v>132</v>
      </c>
      <c r="P11" s="10">
        <v>104.1</v>
      </c>
      <c r="Q11" s="10">
        <v>74.900000000000006</v>
      </c>
      <c r="R11" s="10">
        <v>104.6</v>
      </c>
      <c r="S11" s="10">
        <v>102</v>
      </c>
      <c r="T11" s="10">
        <v>99.2</v>
      </c>
      <c r="U11" s="10">
        <v>86.4</v>
      </c>
      <c r="V11" s="10">
        <v>117.6</v>
      </c>
      <c r="W11" s="10">
        <v>99.1</v>
      </c>
      <c r="X11" s="10">
        <v>103</v>
      </c>
      <c r="Y11" s="10">
        <v>79.2</v>
      </c>
    </row>
    <row r="12" spans="2:27" ht="13.8" x14ac:dyDescent="0.25">
      <c r="B12" s="8">
        <v>2009</v>
      </c>
      <c r="C12" s="9" t="s">
        <v>109</v>
      </c>
      <c r="D12" s="10">
        <v>114.8</v>
      </c>
      <c r="E12" s="10">
        <v>104.3</v>
      </c>
      <c r="F12" s="10">
        <v>96.2</v>
      </c>
      <c r="G12" s="10">
        <v>89</v>
      </c>
      <c r="H12" s="10">
        <v>77</v>
      </c>
      <c r="I12" s="10">
        <v>76.400000000000006</v>
      </c>
      <c r="J12" s="10">
        <v>88.8</v>
      </c>
      <c r="K12" s="10">
        <v>94.9</v>
      </c>
      <c r="L12" s="66" t="s">
        <v>153</v>
      </c>
      <c r="M12" s="10">
        <v>100</v>
      </c>
      <c r="N12" s="10">
        <v>110</v>
      </c>
      <c r="O12" s="10">
        <v>132</v>
      </c>
      <c r="P12" s="10">
        <v>104</v>
      </c>
      <c r="Q12" s="10">
        <v>76.8</v>
      </c>
      <c r="R12" s="10">
        <v>104.6</v>
      </c>
      <c r="S12" s="10">
        <v>102.1</v>
      </c>
      <c r="T12" s="10">
        <v>99.1</v>
      </c>
      <c r="U12" s="10">
        <v>86.4</v>
      </c>
      <c r="V12" s="10">
        <v>117.3</v>
      </c>
      <c r="W12" s="10">
        <v>99</v>
      </c>
      <c r="X12" s="10">
        <v>103</v>
      </c>
      <c r="Y12" s="10">
        <v>80.3</v>
      </c>
    </row>
    <row r="13" spans="2:27" ht="13.8" x14ac:dyDescent="0.25">
      <c r="B13" s="8">
        <v>2009</v>
      </c>
      <c r="C13" s="9" t="s">
        <v>110</v>
      </c>
      <c r="D13" s="10">
        <v>114.7</v>
      </c>
      <c r="E13" s="10">
        <v>104.3</v>
      </c>
      <c r="F13" s="10">
        <v>98.8</v>
      </c>
      <c r="G13" s="10">
        <v>89.7</v>
      </c>
      <c r="H13" s="10">
        <v>76.900000000000006</v>
      </c>
      <c r="I13" s="10">
        <v>79.900000000000006</v>
      </c>
      <c r="J13" s="10">
        <v>88.6</v>
      </c>
      <c r="K13" s="10">
        <v>94.8</v>
      </c>
      <c r="L13" s="66" t="s">
        <v>153</v>
      </c>
      <c r="M13" s="10">
        <v>100</v>
      </c>
      <c r="N13" s="10">
        <v>107.8</v>
      </c>
      <c r="O13" s="10">
        <v>132</v>
      </c>
      <c r="P13" s="10">
        <v>104.2</v>
      </c>
      <c r="Q13" s="10">
        <v>78.900000000000006</v>
      </c>
      <c r="R13" s="10">
        <v>104.8</v>
      </c>
      <c r="S13" s="10">
        <v>102.1</v>
      </c>
      <c r="T13" s="10">
        <v>99.2</v>
      </c>
      <c r="U13" s="10">
        <v>86.4</v>
      </c>
      <c r="V13" s="10">
        <v>117.3</v>
      </c>
      <c r="W13" s="10">
        <v>99.4</v>
      </c>
      <c r="X13" s="10">
        <v>103</v>
      </c>
      <c r="Y13" s="10">
        <v>80.2</v>
      </c>
    </row>
    <row r="14" spans="2:27" ht="13.8" x14ac:dyDescent="0.25">
      <c r="B14" s="9">
        <v>2009</v>
      </c>
      <c r="C14" s="9" t="s">
        <v>47</v>
      </c>
      <c r="D14" s="121">
        <v>114.6</v>
      </c>
      <c r="E14" s="121">
        <v>104.4</v>
      </c>
      <c r="F14" s="121">
        <v>96.2</v>
      </c>
      <c r="G14" s="121">
        <v>89.2</v>
      </c>
      <c r="H14" s="121">
        <v>75</v>
      </c>
      <c r="I14" s="121">
        <v>81.2</v>
      </c>
      <c r="J14" s="121">
        <v>89</v>
      </c>
      <c r="K14" s="121">
        <v>95</v>
      </c>
      <c r="L14" s="123" t="s">
        <v>153</v>
      </c>
      <c r="M14" s="121">
        <v>100</v>
      </c>
      <c r="N14" s="121">
        <v>107.8</v>
      </c>
      <c r="O14" s="121">
        <v>132</v>
      </c>
      <c r="P14" s="121">
        <v>102.8</v>
      </c>
      <c r="Q14" s="121">
        <v>78.7</v>
      </c>
      <c r="R14" s="121">
        <v>106.8</v>
      </c>
      <c r="S14" s="121">
        <v>101.5</v>
      </c>
      <c r="T14" s="121">
        <v>99.1</v>
      </c>
      <c r="U14" s="121">
        <v>86.4</v>
      </c>
      <c r="V14" s="121">
        <v>117.2</v>
      </c>
      <c r="W14" s="121">
        <v>99.4</v>
      </c>
      <c r="X14" s="121">
        <v>103</v>
      </c>
      <c r="Y14" s="121">
        <v>80.400000000000006</v>
      </c>
    </row>
    <row r="15" spans="2:27" ht="13.8" x14ac:dyDescent="0.25">
      <c r="B15" s="8">
        <v>2010</v>
      </c>
      <c r="C15" s="9" t="s">
        <v>103</v>
      </c>
      <c r="D15" s="10">
        <v>114.6</v>
      </c>
      <c r="E15" s="10">
        <v>104.6</v>
      </c>
      <c r="F15" s="10">
        <v>95.9</v>
      </c>
      <c r="G15" s="10">
        <v>88.8</v>
      </c>
      <c r="H15" s="10">
        <v>76.7</v>
      </c>
      <c r="I15" s="10">
        <v>80.7</v>
      </c>
      <c r="J15" s="10">
        <v>89.7</v>
      </c>
      <c r="K15" s="10">
        <v>94.8</v>
      </c>
      <c r="L15" s="66" t="s">
        <v>153</v>
      </c>
      <c r="M15" s="10">
        <v>100</v>
      </c>
      <c r="N15" s="10">
        <v>107.7</v>
      </c>
      <c r="O15" s="10">
        <v>132</v>
      </c>
      <c r="P15" s="10">
        <v>102.6</v>
      </c>
      <c r="Q15" s="10">
        <v>79.2</v>
      </c>
      <c r="R15" s="10">
        <v>105.9</v>
      </c>
      <c r="S15" s="10">
        <v>102.8</v>
      </c>
      <c r="T15" s="10">
        <v>101.9</v>
      </c>
      <c r="U15" s="10">
        <v>85.5</v>
      </c>
      <c r="V15" s="10">
        <v>117</v>
      </c>
      <c r="W15" s="10">
        <v>99.3</v>
      </c>
      <c r="X15" s="10">
        <v>103</v>
      </c>
      <c r="Y15" s="10">
        <v>80.3</v>
      </c>
    </row>
    <row r="16" spans="2:27" ht="13.8" x14ac:dyDescent="0.25">
      <c r="B16" s="8">
        <v>2010</v>
      </c>
      <c r="C16" s="9" t="s">
        <v>104</v>
      </c>
      <c r="D16" s="10">
        <v>115.8</v>
      </c>
      <c r="E16" s="10">
        <v>104.8</v>
      </c>
      <c r="F16" s="10">
        <v>92.5</v>
      </c>
      <c r="G16" s="10">
        <v>88.5</v>
      </c>
      <c r="H16" s="10">
        <v>78.599999999999994</v>
      </c>
      <c r="I16" s="10">
        <v>80.8</v>
      </c>
      <c r="J16" s="10">
        <v>89.8</v>
      </c>
      <c r="K16" s="10">
        <v>95</v>
      </c>
      <c r="L16" s="66" t="s">
        <v>153</v>
      </c>
      <c r="M16" s="10">
        <v>100</v>
      </c>
      <c r="N16" s="10">
        <v>106.1</v>
      </c>
      <c r="O16" s="10">
        <v>130.19999999999999</v>
      </c>
      <c r="P16" s="10">
        <v>105</v>
      </c>
      <c r="Q16" s="10">
        <v>77.5</v>
      </c>
      <c r="R16" s="10">
        <v>106.6</v>
      </c>
      <c r="S16" s="10">
        <v>102.8</v>
      </c>
      <c r="T16" s="10">
        <v>101.9</v>
      </c>
      <c r="U16" s="10">
        <v>85.5</v>
      </c>
      <c r="V16" s="10">
        <v>116.9</v>
      </c>
      <c r="W16" s="10">
        <v>102.6</v>
      </c>
      <c r="X16" s="10">
        <v>102.9</v>
      </c>
      <c r="Y16" s="10">
        <v>80</v>
      </c>
    </row>
    <row r="17" spans="2:25" ht="13.8" x14ac:dyDescent="0.25">
      <c r="B17" s="8">
        <v>2010</v>
      </c>
      <c r="C17" s="9" t="s">
        <v>38</v>
      </c>
      <c r="D17" s="10">
        <v>115.4</v>
      </c>
      <c r="E17" s="10">
        <v>103.5</v>
      </c>
      <c r="F17" s="10">
        <v>92.4</v>
      </c>
      <c r="G17" s="10">
        <v>89.4</v>
      </c>
      <c r="H17" s="10">
        <v>78.5</v>
      </c>
      <c r="I17" s="10">
        <v>85.2</v>
      </c>
      <c r="J17" s="10">
        <v>89.6</v>
      </c>
      <c r="K17" s="10">
        <v>94.9</v>
      </c>
      <c r="L17" s="66" t="s">
        <v>153</v>
      </c>
      <c r="M17" s="10">
        <v>100</v>
      </c>
      <c r="N17" s="10">
        <v>108.6</v>
      </c>
      <c r="O17" s="10">
        <v>129.5</v>
      </c>
      <c r="P17" s="10">
        <v>102.6</v>
      </c>
      <c r="Q17" s="10">
        <v>78.7</v>
      </c>
      <c r="R17" s="10">
        <v>107</v>
      </c>
      <c r="S17" s="10">
        <v>102.6</v>
      </c>
      <c r="T17" s="10">
        <v>102.6</v>
      </c>
      <c r="U17" s="10">
        <v>86.9</v>
      </c>
      <c r="V17" s="10">
        <v>115.5</v>
      </c>
      <c r="W17" s="10">
        <v>102.5</v>
      </c>
      <c r="X17" s="10">
        <v>102.9</v>
      </c>
      <c r="Y17" s="10">
        <v>80.099999999999994</v>
      </c>
    </row>
    <row r="18" spans="2:25" ht="13.8" x14ac:dyDescent="0.25">
      <c r="B18" s="8">
        <v>2010</v>
      </c>
      <c r="C18" s="9" t="s">
        <v>105</v>
      </c>
      <c r="D18" s="10">
        <v>116.4</v>
      </c>
      <c r="E18" s="10">
        <v>102.6</v>
      </c>
      <c r="F18" s="10">
        <v>92.8</v>
      </c>
      <c r="G18" s="10">
        <v>88.9</v>
      </c>
      <c r="H18" s="10">
        <v>78.2</v>
      </c>
      <c r="I18" s="10">
        <v>94.7</v>
      </c>
      <c r="J18" s="10">
        <v>89</v>
      </c>
      <c r="K18" s="10">
        <v>95</v>
      </c>
      <c r="L18" s="66" t="s">
        <v>153</v>
      </c>
      <c r="M18" s="10">
        <v>100</v>
      </c>
      <c r="N18" s="10">
        <v>107.8</v>
      </c>
      <c r="O18" s="10">
        <v>129.6</v>
      </c>
      <c r="P18" s="10">
        <v>102</v>
      </c>
      <c r="Q18" s="10">
        <v>80.7</v>
      </c>
      <c r="R18" s="10">
        <v>107.7</v>
      </c>
      <c r="S18" s="10">
        <v>103.7</v>
      </c>
      <c r="T18" s="10">
        <v>102.6</v>
      </c>
      <c r="U18" s="10">
        <v>86.9</v>
      </c>
      <c r="V18" s="10">
        <v>115.6</v>
      </c>
      <c r="W18" s="10">
        <v>102.9</v>
      </c>
      <c r="X18" s="10">
        <v>102.9</v>
      </c>
      <c r="Y18" s="10">
        <v>80.2</v>
      </c>
    </row>
    <row r="19" spans="2:25" ht="13.8" x14ac:dyDescent="0.25">
      <c r="B19" s="8">
        <v>2010</v>
      </c>
      <c r="C19" s="9" t="s">
        <v>106</v>
      </c>
      <c r="D19" s="10">
        <v>116</v>
      </c>
      <c r="E19" s="10">
        <v>102.3</v>
      </c>
      <c r="F19" s="10">
        <v>92.3</v>
      </c>
      <c r="G19" s="10">
        <v>93.9</v>
      </c>
      <c r="H19" s="10">
        <v>78.400000000000006</v>
      </c>
      <c r="I19" s="10">
        <v>97.9</v>
      </c>
      <c r="J19" s="10">
        <v>88.9</v>
      </c>
      <c r="K19" s="10">
        <v>94.8</v>
      </c>
      <c r="L19" s="66" t="s">
        <v>153</v>
      </c>
      <c r="M19" s="10">
        <v>100</v>
      </c>
      <c r="N19" s="10">
        <v>107.8</v>
      </c>
      <c r="O19" s="10">
        <v>129.6</v>
      </c>
      <c r="P19" s="10">
        <v>101.5</v>
      </c>
      <c r="Q19" s="10">
        <v>82.9</v>
      </c>
      <c r="R19" s="10">
        <v>109.4</v>
      </c>
      <c r="S19" s="10">
        <v>104.7</v>
      </c>
      <c r="T19" s="10">
        <v>102.6</v>
      </c>
      <c r="U19" s="10">
        <v>88.4</v>
      </c>
      <c r="V19" s="10">
        <v>115.9</v>
      </c>
      <c r="W19" s="10">
        <v>103</v>
      </c>
      <c r="X19" s="10">
        <v>108.2</v>
      </c>
      <c r="Y19" s="10">
        <v>81.400000000000006</v>
      </c>
    </row>
    <row r="20" spans="2:25" ht="13.8" x14ac:dyDescent="0.25">
      <c r="B20" s="8">
        <v>2010</v>
      </c>
      <c r="C20" s="9" t="s">
        <v>41</v>
      </c>
      <c r="D20" s="10">
        <v>115.6</v>
      </c>
      <c r="E20" s="10">
        <v>102.2</v>
      </c>
      <c r="F20" s="10">
        <v>95.7</v>
      </c>
      <c r="G20" s="10">
        <v>94.3</v>
      </c>
      <c r="H20" s="10">
        <v>78.400000000000006</v>
      </c>
      <c r="I20" s="10">
        <v>96.3</v>
      </c>
      <c r="J20" s="10">
        <v>90.1</v>
      </c>
      <c r="K20" s="10">
        <v>95</v>
      </c>
      <c r="L20" s="66" t="s">
        <v>153</v>
      </c>
      <c r="M20" s="10">
        <v>100</v>
      </c>
      <c r="N20" s="10">
        <v>105.8</v>
      </c>
      <c r="O20" s="10">
        <v>129.6</v>
      </c>
      <c r="P20" s="10">
        <v>100.3</v>
      </c>
      <c r="Q20" s="10">
        <v>88.9</v>
      </c>
      <c r="R20" s="10">
        <v>110.3</v>
      </c>
      <c r="S20" s="10">
        <v>107.7</v>
      </c>
      <c r="T20" s="10">
        <v>102.6</v>
      </c>
      <c r="U20" s="10">
        <v>88.4</v>
      </c>
      <c r="V20" s="10">
        <v>116.3</v>
      </c>
      <c r="W20" s="10">
        <v>102.9</v>
      </c>
      <c r="X20" s="10">
        <v>107</v>
      </c>
      <c r="Y20" s="10">
        <v>80.8</v>
      </c>
    </row>
    <row r="21" spans="2:25" ht="13.8" x14ac:dyDescent="0.25">
      <c r="B21" s="8">
        <v>2010</v>
      </c>
      <c r="C21" s="9" t="s">
        <v>107</v>
      </c>
      <c r="D21" s="10">
        <v>115.8</v>
      </c>
      <c r="E21" s="10">
        <v>101.6</v>
      </c>
      <c r="F21" s="10">
        <v>96.2</v>
      </c>
      <c r="G21" s="10">
        <v>96</v>
      </c>
      <c r="H21" s="10">
        <v>78.8</v>
      </c>
      <c r="I21" s="10">
        <v>98.6</v>
      </c>
      <c r="J21" s="10">
        <v>90.4</v>
      </c>
      <c r="K21" s="10">
        <v>95</v>
      </c>
      <c r="L21" s="66" t="s">
        <v>153</v>
      </c>
      <c r="M21" s="10">
        <v>100</v>
      </c>
      <c r="N21" s="10">
        <v>105.8</v>
      </c>
      <c r="O21" s="10">
        <v>129.6</v>
      </c>
      <c r="P21" s="10">
        <v>99.3</v>
      </c>
      <c r="Q21" s="10">
        <v>91.8</v>
      </c>
      <c r="R21" s="10">
        <v>111</v>
      </c>
      <c r="S21" s="10">
        <v>106.7</v>
      </c>
      <c r="T21" s="10">
        <v>102.6</v>
      </c>
      <c r="U21" s="10">
        <v>89.4</v>
      </c>
      <c r="V21" s="10">
        <v>112.8</v>
      </c>
      <c r="W21" s="10">
        <v>105.3</v>
      </c>
      <c r="X21" s="10">
        <v>106.7</v>
      </c>
      <c r="Y21" s="10">
        <v>79.8</v>
      </c>
    </row>
    <row r="22" spans="2:25" ht="13.8" x14ac:dyDescent="0.25">
      <c r="B22" s="8">
        <v>2010</v>
      </c>
      <c r="C22" s="9" t="s">
        <v>108</v>
      </c>
      <c r="D22" s="10">
        <v>116</v>
      </c>
      <c r="E22" s="10">
        <v>101.7</v>
      </c>
      <c r="F22" s="10">
        <v>94.3</v>
      </c>
      <c r="G22" s="10">
        <v>96.6</v>
      </c>
      <c r="H22" s="10">
        <v>79.599999999999994</v>
      </c>
      <c r="I22" s="10">
        <v>97.9</v>
      </c>
      <c r="J22" s="10">
        <v>91.2</v>
      </c>
      <c r="K22" s="10">
        <v>95</v>
      </c>
      <c r="L22" s="66" t="s">
        <v>153</v>
      </c>
      <c r="M22" s="10">
        <v>100</v>
      </c>
      <c r="N22" s="10">
        <v>107.9</v>
      </c>
      <c r="O22" s="10">
        <v>129.6</v>
      </c>
      <c r="P22" s="10">
        <v>99.6</v>
      </c>
      <c r="Q22" s="10">
        <v>94.1</v>
      </c>
      <c r="R22" s="10">
        <v>111.8</v>
      </c>
      <c r="S22" s="10">
        <v>107.2</v>
      </c>
      <c r="T22" s="10">
        <v>102.6</v>
      </c>
      <c r="U22" s="10">
        <v>89.4</v>
      </c>
      <c r="V22" s="10">
        <v>112.4</v>
      </c>
      <c r="W22" s="10">
        <v>105.3</v>
      </c>
      <c r="X22" s="10">
        <v>106.7</v>
      </c>
      <c r="Y22" s="10">
        <v>79.8</v>
      </c>
    </row>
    <row r="23" spans="2:25" ht="13.8" x14ac:dyDescent="0.25">
      <c r="B23" s="8">
        <v>2010</v>
      </c>
      <c r="C23" s="9" t="s">
        <v>44</v>
      </c>
      <c r="D23" s="10">
        <v>115.8</v>
      </c>
      <c r="E23" s="10">
        <v>101.6</v>
      </c>
      <c r="F23" s="10">
        <v>97.9</v>
      </c>
      <c r="G23" s="10">
        <v>96.5</v>
      </c>
      <c r="H23" s="10">
        <v>79.5</v>
      </c>
      <c r="I23" s="10">
        <v>96</v>
      </c>
      <c r="J23" s="10">
        <v>91.8</v>
      </c>
      <c r="K23" s="10">
        <v>96.8</v>
      </c>
      <c r="L23" s="66" t="s">
        <v>153</v>
      </c>
      <c r="M23" s="10">
        <v>100</v>
      </c>
      <c r="N23" s="10">
        <v>107.9</v>
      </c>
      <c r="O23" s="10">
        <v>129.6</v>
      </c>
      <c r="P23" s="10">
        <v>99</v>
      </c>
      <c r="Q23" s="10">
        <v>96.3</v>
      </c>
      <c r="R23" s="10">
        <v>112.3</v>
      </c>
      <c r="S23" s="10">
        <v>109.2</v>
      </c>
      <c r="T23" s="10">
        <v>102.6</v>
      </c>
      <c r="U23" s="10">
        <v>90.4</v>
      </c>
      <c r="V23" s="10">
        <v>112.4</v>
      </c>
      <c r="W23" s="10">
        <v>105.6</v>
      </c>
      <c r="X23" s="10">
        <v>106.7</v>
      </c>
      <c r="Y23" s="10">
        <v>81</v>
      </c>
    </row>
    <row r="24" spans="2:25" ht="13.8" x14ac:dyDescent="0.25">
      <c r="B24" s="8">
        <v>2010</v>
      </c>
      <c r="C24" s="9" t="s">
        <v>109</v>
      </c>
      <c r="D24" s="10">
        <v>115.7</v>
      </c>
      <c r="E24" s="10">
        <v>101.5</v>
      </c>
      <c r="F24" s="10">
        <v>95.4</v>
      </c>
      <c r="G24" s="10">
        <v>96.4</v>
      </c>
      <c r="H24" s="10">
        <v>81</v>
      </c>
      <c r="I24" s="10">
        <v>96.3</v>
      </c>
      <c r="J24" s="10">
        <v>92.7</v>
      </c>
      <c r="K24" s="10">
        <v>97.1</v>
      </c>
      <c r="L24" s="66" t="s">
        <v>153</v>
      </c>
      <c r="M24" s="10">
        <v>100</v>
      </c>
      <c r="N24" s="10">
        <v>107.9</v>
      </c>
      <c r="O24" s="10">
        <v>129.6</v>
      </c>
      <c r="P24" s="10">
        <v>98.6</v>
      </c>
      <c r="Q24" s="10">
        <v>96.8</v>
      </c>
      <c r="R24" s="10">
        <v>112</v>
      </c>
      <c r="S24" s="10">
        <v>114.1</v>
      </c>
      <c r="T24" s="10">
        <v>102.6</v>
      </c>
      <c r="U24" s="10">
        <v>90.4</v>
      </c>
      <c r="V24" s="10">
        <v>111.6</v>
      </c>
      <c r="W24" s="10">
        <v>104.8</v>
      </c>
      <c r="X24" s="10">
        <v>106.7</v>
      </c>
      <c r="Y24" s="10">
        <v>81.099999999999994</v>
      </c>
    </row>
    <row r="25" spans="2:25" ht="13.8" x14ac:dyDescent="0.25">
      <c r="B25" s="8">
        <v>2010</v>
      </c>
      <c r="C25" s="9" t="s">
        <v>110</v>
      </c>
      <c r="D25" s="10">
        <v>115.8</v>
      </c>
      <c r="E25" s="10">
        <v>101.5</v>
      </c>
      <c r="F25" s="10">
        <v>96.3</v>
      </c>
      <c r="G25" s="10">
        <v>96.9</v>
      </c>
      <c r="H25" s="10">
        <v>81.099999999999994</v>
      </c>
      <c r="I25" s="10">
        <v>98.2</v>
      </c>
      <c r="J25" s="10">
        <v>92.6</v>
      </c>
      <c r="K25" s="10">
        <v>96.8</v>
      </c>
      <c r="L25" s="66" t="s">
        <v>153</v>
      </c>
      <c r="M25" s="10">
        <v>100</v>
      </c>
      <c r="N25" s="10">
        <v>107.9</v>
      </c>
      <c r="O25" s="10">
        <v>129.6</v>
      </c>
      <c r="P25" s="10">
        <v>97.6</v>
      </c>
      <c r="Q25" s="10">
        <v>96.3</v>
      </c>
      <c r="R25" s="10">
        <v>112.4</v>
      </c>
      <c r="S25" s="10">
        <v>111.8</v>
      </c>
      <c r="T25" s="10">
        <v>102.6</v>
      </c>
      <c r="U25" s="10">
        <v>90.4</v>
      </c>
      <c r="V25" s="10">
        <v>112.6</v>
      </c>
      <c r="W25" s="10">
        <v>103.2</v>
      </c>
      <c r="X25" s="10">
        <v>106.7</v>
      </c>
      <c r="Y25" s="10">
        <v>82</v>
      </c>
    </row>
    <row r="26" spans="2:25" ht="13.8" x14ac:dyDescent="0.25">
      <c r="B26" s="9">
        <v>2010</v>
      </c>
      <c r="C26" s="9" t="s">
        <v>47</v>
      </c>
      <c r="D26" s="121">
        <v>116.2</v>
      </c>
      <c r="E26" s="121">
        <v>101.7</v>
      </c>
      <c r="F26" s="121">
        <v>95.2</v>
      </c>
      <c r="G26" s="121">
        <v>97.1</v>
      </c>
      <c r="H26" s="121">
        <v>81</v>
      </c>
      <c r="I26" s="121">
        <v>101.3</v>
      </c>
      <c r="J26" s="121">
        <v>93.4</v>
      </c>
      <c r="K26" s="121">
        <v>97</v>
      </c>
      <c r="L26" s="123" t="s">
        <v>153</v>
      </c>
      <c r="M26" s="121">
        <v>100</v>
      </c>
      <c r="N26" s="121">
        <v>108</v>
      </c>
      <c r="O26" s="121">
        <v>129.6</v>
      </c>
      <c r="P26" s="121">
        <v>96.1</v>
      </c>
      <c r="Q26" s="121">
        <v>90.9</v>
      </c>
      <c r="R26" s="121">
        <v>113</v>
      </c>
      <c r="S26" s="121">
        <v>112.9</v>
      </c>
      <c r="T26" s="121">
        <v>102.6</v>
      </c>
      <c r="U26" s="121">
        <v>90.6</v>
      </c>
      <c r="V26" s="121">
        <v>113.3</v>
      </c>
      <c r="W26" s="121">
        <v>103.3</v>
      </c>
      <c r="X26" s="121">
        <v>106.7</v>
      </c>
      <c r="Y26" s="121">
        <v>82</v>
      </c>
    </row>
    <row r="27" spans="2:25" ht="13.8" x14ac:dyDescent="0.25">
      <c r="B27" s="8">
        <v>2011</v>
      </c>
      <c r="C27" s="9" t="s">
        <v>103</v>
      </c>
      <c r="D27" s="10">
        <v>116.2</v>
      </c>
      <c r="E27" s="10">
        <v>101.7</v>
      </c>
      <c r="F27" s="10">
        <v>96.6</v>
      </c>
      <c r="G27" s="10">
        <v>96.9</v>
      </c>
      <c r="H27" s="10">
        <v>81.3</v>
      </c>
      <c r="I27" s="10">
        <v>112.7</v>
      </c>
      <c r="J27" s="10">
        <v>93.4</v>
      </c>
      <c r="K27" s="10">
        <v>98.3</v>
      </c>
      <c r="L27" s="66" t="s">
        <v>153</v>
      </c>
      <c r="M27" s="10">
        <v>100</v>
      </c>
      <c r="N27" s="10">
        <v>106.7</v>
      </c>
      <c r="O27" s="10">
        <v>129.6</v>
      </c>
      <c r="P27" s="10">
        <v>100</v>
      </c>
      <c r="Q27" s="10">
        <v>91.4</v>
      </c>
      <c r="R27" s="10">
        <v>113.4</v>
      </c>
      <c r="S27" s="10">
        <v>109.9</v>
      </c>
      <c r="T27" s="10">
        <v>102</v>
      </c>
      <c r="U27" s="10">
        <v>90.8</v>
      </c>
      <c r="V27" s="10">
        <v>112</v>
      </c>
      <c r="W27" s="10">
        <v>103.4</v>
      </c>
      <c r="X27" s="10">
        <v>106.7</v>
      </c>
      <c r="Y27" s="10">
        <v>82.1</v>
      </c>
    </row>
    <row r="28" spans="2:25" ht="13.8" x14ac:dyDescent="0.25">
      <c r="B28" s="8">
        <v>2011</v>
      </c>
      <c r="C28" s="9" t="s">
        <v>104</v>
      </c>
      <c r="D28" s="10">
        <v>116.2</v>
      </c>
      <c r="E28" s="10">
        <v>101.8</v>
      </c>
      <c r="F28" s="10">
        <v>95.1</v>
      </c>
      <c r="G28" s="10">
        <v>97.6</v>
      </c>
      <c r="H28" s="10">
        <v>82.2</v>
      </c>
      <c r="I28" s="10">
        <v>112.9</v>
      </c>
      <c r="J28" s="10">
        <v>93.9</v>
      </c>
      <c r="K28" s="10">
        <v>97.7</v>
      </c>
      <c r="L28" s="66" t="s">
        <v>153</v>
      </c>
      <c r="M28" s="10">
        <v>100</v>
      </c>
      <c r="N28" s="10">
        <v>104</v>
      </c>
      <c r="O28" s="10">
        <v>130.19999999999999</v>
      </c>
      <c r="P28" s="10">
        <v>100.1</v>
      </c>
      <c r="Q28" s="10">
        <v>97.3</v>
      </c>
      <c r="R28" s="10">
        <v>114</v>
      </c>
      <c r="S28" s="10">
        <v>113.2</v>
      </c>
      <c r="T28" s="10">
        <v>103.2</v>
      </c>
      <c r="U28" s="10">
        <v>95.2</v>
      </c>
      <c r="V28" s="10">
        <v>112.1</v>
      </c>
      <c r="W28" s="10">
        <v>103.3</v>
      </c>
      <c r="X28" s="10">
        <v>106.7</v>
      </c>
      <c r="Y28" s="10">
        <v>82.1</v>
      </c>
    </row>
    <row r="29" spans="2:25" ht="13.8" x14ac:dyDescent="0.25">
      <c r="B29" s="8">
        <v>2011</v>
      </c>
      <c r="C29" s="9" t="s">
        <v>38</v>
      </c>
      <c r="D29" s="10">
        <v>115.9</v>
      </c>
      <c r="E29" s="10">
        <v>101.7</v>
      </c>
      <c r="F29" s="10">
        <v>96.2</v>
      </c>
      <c r="G29" s="10">
        <v>97.5</v>
      </c>
      <c r="H29" s="10">
        <v>82.2</v>
      </c>
      <c r="I29" s="10">
        <v>118.4</v>
      </c>
      <c r="J29" s="10">
        <v>94.9</v>
      </c>
      <c r="K29" s="10">
        <v>97.7</v>
      </c>
      <c r="L29" s="66" t="s">
        <v>153</v>
      </c>
      <c r="M29" s="10">
        <v>100</v>
      </c>
      <c r="N29" s="10">
        <v>104</v>
      </c>
      <c r="O29" s="10">
        <v>130.19999999999999</v>
      </c>
      <c r="P29" s="10">
        <v>97.6</v>
      </c>
      <c r="Q29" s="10">
        <v>98.1</v>
      </c>
      <c r="R29" s="10">
        <v>114.2</v>
      </c>
      <c r="S29" s="10">
        <v>115.1</v>
      </c>
      <c r="T29" s="10">
        <v>103.5</v>
      </c>
      <c r="U29" s="10">
        <v>95.4</v>
      </c>
      <c r="V29" s="10">
        <v>112.4</v>
      </c>
      <c r="W29" s="10">
        <v>103.4</v>
      </c>
      <c r="X29" s="10">
        <v>106.7</v>
      </c>
      <c r="Y29" s="10">
        <v>82.6</v>
      </c>
    </row>
    <row r="30" spans="2:25" ht="13.8" x14ac:dyDescent="0.25">
      <c r="B30" s="8">
        <v>2011</v>
      </c>
      <c r="C30" s="9" t="s">
        <v>105</v>
      </c>
      <c r="D30" s="10">
        <v>116.2</v>
      </c>
      <c r="E30" s="10">
        <v>100.7</v>
      </c>
      <c r="F30" s="10">
        <v>96.7</v>
      </c>
      <c r="G30" s="10">
        <v>97.5</v>
      </c>
      <c r="H30" s="10">
        <v>81.400000000000006</v>
      </c>
      <c r="I30" s="10">
        <v>124.1</v>
      </c>
      <c r="J30" s="10">
        <v>95.4</v>
      </c>
      <c r="K30" s="10">
        <v>97.8</v>
      </c>
      <c r="L30" s="66" t="s">
        <v>153</v>
      </c>
      <c r="M30" s="10">
        <v>100</v>
      </c>
      <c r="N30" s="10">
        <v>104</v>
      </c>
      <c r="O30" s="10">
        <v>130.19999999999999</v>
      </c>
      <c r="P30" s="10">
        <v>95.8</v>
      </c>
      <c r="Q30" s="10">
        <v>102.3</v>
      </c>
      <c r="R30" s="10">
        <v>115.6</v>
      </c>
      <c r="S30" s="10">
        <v>117.4</v>
      </c>
      <c r="T30" s="10">
        <v>104.2</v>
      </c>
      <c r="U30" s="10">
        <v>96</v>
      </c>
      <c r="V30" s="10">
        <v>114.4</v>
      </c>
      <c r="W30" s="10">
        <v>103.2</v>
      </c>
      <c r="X30" s="10">
        <v>106.7</v>
      </c>
      <c r="Y30" s="10">
        <v>82.8</v>
      </c>
    </row>
    <row r="31" spans="2:25" ht="13.8" x14ac:dyDescent="0.25">
      <c r="B31" s="8">
        <v>2011</v>
      </c>
      <c r="C31" s="9" t="s">
        <v>106</v>
      </c>
      <c r="D31" s="10">
        <v>116.2</v>
      </c>
      <c r="E31" s="10">
        <v>100.7</v>
      </c>
      <c r="F31" s="10">
        <v>97.8</v>
      </c>
      <c r="G31" s="10">
        <v>97.4</v>
      </c>
      <c r="H31" s="10">
        <v>83.4</v>
      </c>
      <c r="I31" s="10">
        <v>130.30000000000001</v>
      </c>
      <c r="J31" s="10">
        <v>95.9</v>
      </c>
      <c r="K31" s="10">
        <v>97.8</v>
      </c>
      <c r="L31" s="66" t="s">
        <v>153</v>
      </c>
      <c r="M31" s="10">
        <v>100</v>
      </c>
      <c r="N31" s="10">
        <v>104</v>
      </c>
      <c r="O31" s="10">
        <v>130.19999999999999</v>
      </c>
      <c r="P31" s="10">
        <v>94.2</v>
      </c>
      <c r="Q31" s="10">
        <v>101</v>
      </c>
      <c r="R31" s="10">
        <v>115.9</v>
      </c>
      <c r="S31" s="10">
        <v>116.6</v>
      </c>
      <c r="T31" s="10">
        <v>104.6</v>
      </c>
      <c r="U31" s="10">
        <v>96.1</v>
      </c>
      <c r="V31" s="10">
        <v>114.6</v>
      </c>
      <c r="W31" s="10">
        <v>103.3</v>
      </c>
      <c r="X31" s="10">
        <v>106.7</v>
      </c>
      <c r="Y31" s="10">
        <v>82</v>
      </c>
    </row>
    <row r="32" spans="2:25" ht="13.8" x14ac:dyDescent="0.25">
      <c r="B32" s="8">
        <v>2011</v>
      </c>
      <c r="C32" s="9" t="s">
        <v>41</v>
      </c>
      <c r="D32" s="10">
        <v>114.4</v>
      </c>
      <c r="E32" s="10">
        <v>100.7</v>
      </c>
      <c r="F32" s="10">
        <v>97.5</v>
      </c>
      <c r="G32" s="10">
        <v>97.6</v>
      </c>
      <c r="H32" s="10">
        <v>83.5</v>
      </c>
      <c r="I32" s="10">
        <v>123.4</v>
      </c>
      <c r="J32" s="10">
        <v>96.5</v>
      </c>
      <c r="K32" s="10">
        <v>97.8</v>
      </c>
      <c r="L32" s="66" t="s">
        <v>153</v>
      </c>
      <c r="M32" s="10">
        <v>100</v>
      </c>
      <c r="N32" s="10">
        <v>104</v>
      </c>
      <c r="O32" s="10">
        <v>130.19999999999999</v>
      </c>
      <c r="P32" s="10">
        <v>93.2</v>
      </c>
      <c r="Q32" s="10">
        <v>100</v>
      </c>
      <c r="R32" s="10">
        <v>115.9</v>
      </c>
      <c r="S32" s="10">
        <v>117.7</v>
      </c>
      <c r="T32" s="10">
        <v>104.7</v>
      </c>
      <c r="U32" s="10">
        <v>96.1</v>
      </c>
      <c r="V32" s="10">
        <v>114.5</v>
      </c>
      <c r="W32" s="10">
        <v>103.3</v>
      </c>
      <c r="X32" s="10">
        <v>106.7</v>
      </c>
      <c r="Y32" s="10">
        <v>82.1</v>
      </c>
    </row>
    <row r="33" spans="2:25" ht="13.8" x14ac:dyDescent="0.25">
      <c r="B33" s="8">
        <v>2011</v>
      </c>
      <c r="C33" s="9" t="s">
        <v>107</v>
      </c>
      <c r="D33" s="10">
        <v>114.7</v>
      </c>
      <c r="E33" s="10">
        <v>100.6</v>
      </c>
      <c r="F33" s="10">
        <v>98.5</v>
      </c>
      <c r="G33" s="10">
        <v>97</v>
      </c>
      <c r="H33" s="10">
        <v>85</v>
      </c>
      <c r="I33" s="10">
        <v>123.4</v>
      </c>
      <c r="J33" s="10">
        <v>95.4</v>
      </c>
      <c r="K33" s="10">
        <v>97.9</v>
      </c>
      <c r="L33" s="66" t="s">
        <v>153</v>
      </c>
      <c r="M33" s="10">
        <v>100</v>
      </c>
      <c r="N33" s="10">
        <v>104</v>
      </c>
      <c r="O33" s="10">
        <v>130.19999999999999</v>
      </c>
      <c r="P33" s="10">
        <v>93.9</v>
      </c>
      <c r="Q33" s="10">
        <v>98.8</v>
      </c>
      <c r="R33" s="10">
        <v>115.9</v>
      </c>
      <c r="S33" s="10">
        <v>117.6</v>
      </c>
      <c r="T33" s="10">
        <v>104.7</v>
      </c>
      <c r="U33" s="10">
        <v>96.1</v>
      </c>
      <c r="V33" s="10">
        <v>115.6</v>
      </c>
      <c r="W33" s="10">
        <v>103.3</v>
      </c>
      <c r="X33" s="10">
        <v>106.7</v>
      </c>
      <c r="Y33" s="10">
        <v>82.3</v>
      </c>
    </row>
    <row r="34" spans="2:25" ht="13.8" x14ac:dyDescent="0.25">
      <c r="B34" s="8">
        <v>2011</v>
      </c>
      <c r="C34" s="9" t="s">
        <v>108</v>
      </c>
      <c r="D34" s="10">
        <v>114.7</v>
      </c>
      <c r="E34" s="10">
        <v>100.6</v>
      </c>
      <c r="F34" s="10">
        <v>98.5</v>
      </c>
      <c r="G34" s="10">
        <v>96.2</v>
      </c>
      <c r="H34" s="10">
        <v>84.9</v>
      </c>
      <c r="I34" s="10">
        <v>125.7</v>
      </c>
      <c r="J34" s="10">
        <v>96.4</v>
      </c>
      <c r="K34" s="10">
        <v>97.7</v>
      </c>
      <c r="L34" s="66" t="s">
        <v>153</v>
      </c>
      <c r="M34" s="10">
        <v>100</v>
      </c>
      <c r="N34" s="10">
        <v>105.2</v>
      </c>
      <c r="O34" s="10">
        <v>130.19999999999999</v>
      </c>
      <c r="P34" s="10">
        <v>93.8</v>
      </c>
      <c r="Q34" s="10">
        <v>98</v>
      </c>
      <c r="R34" s="10">
        <v>116.3</v>
      </c>
      <c r="S34" s="10">
        <v>117.1</v>
      </c>
      <c r="T34" s="10">
        <v>104.5</v>
      </c>
      <c r="U34" s="10">
        <v>96.1</v>
      </c>
      <c r="V34" s="10">
        <v>115.5</v>
      </c>
      <c r="W34" s="10">
        <v>103.2</v>
      </c>
      <c r="X34" s="10">
        <v>106.7</v>
      </c>
      <c r="Y34" s="10">
        <v>83.2</v>
      </c>
    </row>
    <row r="35" spans="2:25" ht="13.8" x14ac:dyDescent="0.25">
      <c r="B35" s="8">
        <v>2011</v>
      </c>
      <c r="C35" s="9" t="s">
        <v>44</v>
      </c>
      <c r="D35" s="10">
        <v>116.6</v>
      </c>
      <c r="E35" s="10">
        <v>100.6</v>
      </c>
      <c r="F35" s="10">
        <v>99.6</v>
      </c>
      <c r="G35" s="10">
        <v>95.4</v>
      </c>
      <c r="H35" s="10">
        <v>85</v>
      </c>
      <c r="I35" s="10">
        <v>120.3</v>
      </c>
      <c r="J35" s="10">
        <v>97.4</v>
      </c>
      <c r="K35" s="10">
        <v>97.5</v>
      </c>
      <c r="L35" s="66" t="s">
        <v>153</v>
      </c>
      <c r="M35" s="10">
        <v>100</v>
      </c>
      <c r="N35" s="10">
        <v>105.2</v>
      </c>
      <c r="O35" s="10">
        <v>130.19999999999999</v>
      </c>
      <c r="P35" s="10">
        <v>95.5</v>
      </c>
      <c r="Q35" s="10">
        <v>98.4</v>
      </c>
      <c r="R35" s="10">
        <v>117.2</v>
      </c>
      <c r="S35" s="10">
        <v>116.9</v>
      </c>
      <c r="T35" s="10">
        <v>103.8</v>
      </c>
      <c r="U35" s="10">
        <v>96</v>
      </c>
      <c r="V35" s="10">
        <v>115.8</v>
      </c>
      <c r="W35" s="10">
        <v>103.2</v>
      </c>
      <c r="X35" s="10">
        <v>106.7</v>
      </c>
      <c r="Y35" s="10">
        <v>83.1</v>
      </c>
    </row>
    <row r="36" spans="2:25" ht="13.8" x14ac:dyDescent="0.25">
      <c r="B36" s="8">
        <v>2011</v>
      </c>
      <c r="C36" s="9" t="s">
        <v>109</v>
      </c>
      <c r="D36" s="10">
        <v>116.6</v>
      </c>
      <c r="E36" s="10">
        <v>100.6</v>
      </c>
      <c r="F36" s="10">
        <v>99.9</v>
      </c>
      <c r="G36" s="10">
        <v>96.1</v>
      </c>
      <c r="H36" s="10">
        <v>83.9</v>
      </c>
      <c r="I36" s="10">
        <v>121.6</v>
      </c>
      <c r="J36" s="10">
        <v>96.1</v>
      </c>
      <c r="K36" s="10">
        <v>97.4</v>
      </c>
      <c r="L36" s="66" t="s">
        <v>153</v>
      </c>
      <c r="M36" s="10">
        <v>100</v>
      </c>
      <c r="N36" s="10">
        <v>105.2</v>
      </c>
      <c r="O36" s="10">
        <v>130.19999999999999</v>
      </c>
      <c r="P36" s="10">
        <v>96</v>
      </c>
      <c r="Q36" s="10">
        <v>97.8</v>
      </c>
      <c r="R36" s="10">
        <v>117.2</v>
      </c>
      <c r="S36" s="10">
        <v>116.8</v>
      </c>
      <c r="T36" s="10">
        <v>103.6</v>
      </c>
      <c r="U36" s="10">
        <v>96</v>
      </c>
      <c r="V36" s="10">
        <v>115.9</v>
      </c>
      <c r="W36" s="10">
        <v>103.1</v>
      </c>
      <c r="X36" s="10">
        <v>106.7</v>
      </c>
      <c r="Y36" s="10">
        <v>81.900000000000006</v>
      </c>
    </row>
    <row r="37" spans="2:25" ht="13.8" x14ac:dyDescent="0.25">
      <c r="B37" s="8">
        <v>2011</v>
      </c>
      <c r="C37" s="9" t="s">
        <v>110</v>
      </c>
      <c r="D37" s="10">
        <v>116.7</v>
      </c>
      <c r="E37" s="10">
        <v>100.5</v>
      </c>
      <c r="F37" s="10">
        <v>95.4</v>
      </c>
      <c r="G37" s="10">
        <v>95.7</v>
      </c>
      <c r="H37" s="10">
        <v>83.8</v>
      </c>
      <c r="I37" s="10">
        <v>124</v>
      </c>
      <c r="J37" s="10">
        <v>94.9</v>
      </c>
      <c r="K37" s="10">
        <v>97.4</v>
      </c>
      <c r="L37" s="66" t="s">
        <v>153</v>
      </c>
      <c r="M37" s="10">
        <v>100</v>
      </c>
      <c r="N37" s="10">
        <v>105.2</v>
      </c>
      <c r="O37" s="10">
        <v>130.19999999999999</v>
      </c>
      <c r="P37" s="10">
        <v>94.3</v>
      </c>
      <c r="Q37" s="10">
        <v>96.2</v>
      </c>
      <c r="R37" s="10">
        <v>117.7</v>
      </c>
      <c r="S37" s="10">
        <v>116.1</v>
      </c>
      <c r="T37" s="10">
        <v>103.6</v>
      </c>
      <c r="U37" s="10">
        <v>96</v>
      </c>
      <c r="V37" s="10">
        <v>114.4</v>
      </c>
      <c r="W37" s="10">
        <v>103.2</v>
      </c>
      <c r="X37" s="10">
        <v>106.7</v>
      </c>
      <c r="Y37" s="10">
        <v>83</v>
      </c>
    </row>
    <row r="38" spans="2:25" ht="13.8" x14ac:dyDescent="0.25">
      <c r="B38" s="9">
        <v>2011</v>
      </c>
      <c r="C38" s="9" t="s">
        <v>47</v>
      </c>
      <c r="D38" s="121">
        <v>116.7</v>
      </c>
      <c r="E38" s="121">
        <v>100.5</v>
      </c>
      <c r="F38" s="121">
        <v>96.9</v>
      </c>
      <c r="G38" s="121">
        <v>95.7</v>
      </c>
      <c r="H38" s="121">
        <v>85.2</v>
      </c>
      <c r="I38" s="121">
        <v>125.6</v>
      </c>
      <c r="J38" s="121">
        <v>95.6</v>
      </c>
      <c r="K38" s="121">
        <v>97.3</v>
      </c>
      <c r="L38" s="123" t="s">
        <v>153</v>
      </c>
      <c r="M38" s="121">
        <v>100</v>
      </c>
      <c r="N38" s="121">
        <v>105.2</v>
      </c>
      <c r="O38" s="121">
        <v>130.19999999999999</v>
      </c>
      <c r="P38" s="121">
        <v>93.2</v>
      </c>
      <c r="Q38" s="121">
        <v>92.1</v>
      </c>
      <c r="R38" s="121">
        <v>117.4</v>
      </c>
      <c r="S38" s="121">
        <v>116.1</v>
      </c>
      <c r="T38" s="121">
        <v>103.8</v>
      </c>
      <c r="U38" s="121">
        <v>96</v>
      </c>
      <c r="V38" s="121">
        <v>114.8</v>
      </c>
      <c r="W38" s="121">
        <v>103.1</v>
      </c>
      <c r="X38" s="121">
        <v>106.7</v>
      </c>
      <c r="Y38" s="121">
        <v>81.900000000000006</v>
      </c>
    </row>
    <row r="39" spans="2:25" ht="13.8" x14ac:dyDescent="0.25">
      <c r="B39" s="8">
        <v>2012</v>
      </c>
      <c r="C39" s="9" t="s">
        <v>103</v>
      </c>
      <c r="D39" s="10">
        <v>118.1</v>
      </c>
      <c r="E39" s="10">
        <v>103</v>
      </c>
      <c r="F39" s="10">
        <v>96</v>
      </c>
      <c r="G39" s="10">
        <v>115.1</v>
      </c>
      <c r="H39" s="10">
        <v>81.599999999999994</v>
      </c>
      <c r="I39" s="10">
        <v>123</v>
      </c>
      <c r="J39" s="10">
        <v>94.7</v>
      </c>
      <c r="K39" s="10">
        <v>102.1</v>
      </c>
      <c r="L39" s="66" t="s">
        <v>153</v>
      </c>
      <c r="M39" s="10">
        <v>100</v>
      </c>
      <c r="N39" s="10">
        <v>106.1</v>
      </c>
      <c r="O39" s="10">
        <v>141</v>
      </c>
      <c r="P39" s="10">
        <v>95</v>
      </c>
      <c r="Q39" s="10">
        <v>88.9</v>
      </c>
      <c r="R39" s="10">
        <v>122.7</v>
      </c>
      <c r="S39" s="10">
        <v>119.4</v>
      </c>
      <c r="T39" s="10">
        <v>103.4</v>
      </c>
      <c r="U39" s="10">
        <v>74.7</v>
      </c>
      <c r="V39" s="10">
        <v>119.6</v>
      </c>
      <c r="W39" s="10">
        <v>105.6</v>
      </c>
      <c r="X39" s="10">
        <v>109.6</v>
      </c>
      <c r="Y39" s="10">
        <v>84.2</v>
      </c>
    </row>
    <row r="40" spans="2:25" ht="13.8" x14ac:dyDescent="0.25">
      <c r="B40" s="8">
        <v>2012</v>
      </c>
      <c r="C40" s="9" t="s">
        <v>104</v>
      </c>
      <c r="D40" s="10">
        <v>114.5</v>
      </c>
      <c r="E40" s="10">
        <v>101.3</v>
      </c>
      <c r="F40" s="10">
        <v>99.3</v>
      </c>
      <c r="G40" s="10">
        <v>116</v>
      </c>
      <c r="H40" s="10">
        <v>83</v>
      </c>
      <c r="I40" s="10">
        <v>127.1</v>
      </c>
      <c r="J40" s="10">
        <v>95.4</v>
      </c>
      <c r="K40" s="10">
        <v>102.1</v>
      </c>
      <c r="L40" s="66" t="s">
        <v>153</v>
      </c>
      <c r="M40" s="10">
        <v>100</v>
      </c>
      <c r="N40" s="10">
        <v>102.9</v>
      </c>
      <c r="O40" s="10">
        <v>141</v>
      </c>
      <c r="P40" s="10">
        <v>97.7</v>
      </c>
      <c r="Q40" s="10">
        <v>87.2</v>
      </c>
      <c r="R40" s="10">
        <v>120</v>
      </c>
      <c r="S40" s="10">
        <v>122.5</v>
      </c>
      <c r="T40" s="10">
        <v>103.1</v>
      </c>
      <c r="U40" s="10">
        <v>74</v>
      </c>
      <c r="V40" s="10">
        <v>119.5</v>
      </c>
      <c r="W40" s="10">
        <v>106.5</v>
      </c>
      <c r="X40" s="10">
        <v>105.8</v>
      </c>
      <c r="Y40" s="10">
        <v>82.5</v>
      </c>
    </row>
    <row r="41" spans="2:25" ht="13.8" x14ac:dyDescent="0.25">
      <c r="B41" s="8">
        <v>2012</v>
      </c>
      <c r="C41" s="9" t="s">
        <v>38</v>
      </c>
      <c r="D41" s="10">
        <v>118.1</v>
      </c>
      <c r="E41" s="10">
        <v>100.9</v>
      </c>
      <c r="F41" s="10">
        <v>99.2</v>
      </c>
      <c r="G41" s="10">
        <v>114.9</v>
      </c>
      <c r="H41" s="10">
        <v>81.900000000000006</v>
      </c>
      <c r="I41" s="10">
        <v>133.4</v>
      </c>
      <c r="J41" s="10">
        <v>96.3</v>
      </c>
      <c r="K41" s="10">
        <v>102.2</v>
      </c>
      <c r="L41" s="66" t="s">
        <v>153</v>
      </c>
      <c r="M41" s="10">
        <v>100</v>
      </c>
      <c r="N41" s="10">
        <v>102.9</v>
      </c>
      <c r="O41" s="10">
        <v>141.1</v>
      </c>
      <c r="P41" s="10">
        <v>96.9</v>
      </c>
      <c r="Q41" s="10">
        <v>88.7</v>
      </c>
      <c r="R41" s="10">
        <v>120.6</v>
      </c>
      <c r="S41" s="10">
        <v>122.3</v>
      </c>
      <c r="T41" s="10">
        <v>104</v>
      </c>
      <c r="U41" s="10">
        <v>74</v>
      </c>
      <c r="V41" s="10">
        <v>120.3</v>
      </c>
      <c r="W41" s="10">
        <v>106.5</v>
      </c>
      <c r="X41" s="10">
        <v>105.8</v>
      </c>
      <c r="Y41" s="10">
        <v>82.7</v>
      </c>
    </row>
    <row r="42" spans="2:25" ht="13.8" x14ac:dyDescent="0.25">
      <c r="B42" s="8">
        <v>2012</v>
      </c>
      <c r="C42" s="9" t="s">
        <v>105</v>
      </c>
      <c r="D42" s="10">
        <v>116.2</v>
      </c>
      <c r="E42" s="10">
        <v>104.3</v>
      </c>
      <c r="F42" s="10">
        <v>98.3</v>
      </c>
      <c r="G42" s="10">
        <v>116.5</v>
      </c>
      <c r="H42" s="10">
        <v>81.599999999999994</v>
      </c>
      <c r="I42" s="10">
        <v>139.30000000000001</v>
      </c>
      <c r="J42" s="10">
        <v>95.1</v>
      </c>
      <c r="K42" s="10">
        <v>102.1</v>
      </c>
      <c r="L42" s="66" t="s">
        <v>153</v>
      </c>
      <c r="M42" s="10">
        <v>100</v>
      </c>
      <c r="N42" s="10">
        <v>102.9</v>
      </c>
      <c r="O42" s="10">
        <v>141.30000000000001</v>
      </c>
      <c r="P42" s="10">
        <v>94.5</v>
      </c>
      <c r="Q42" s="10">
        <v>91.3</v>
      </c>
      <c r="R42" s="10">
        <v>119.2</v>
      </c>
      <c r="S42" s="10">
        <v>122.3</v>
      </c>
      <c r="T42" s="10">
        <v>103.8</v>
      </c>
      <c r="U42" s="10">
        <v>74</v>
      </c>
      <c r="V42" s="10">
        <v>120.4</v>
      </c>
      <c r="W42" s="10">
        <v>106.5</v>
      </c>
      <c r="X42" s="10">
        <v>105.8</v>
      </c>
      <c r="Y42" s="10">
        <v>84.4</v>
      </c>
    </row>
    <row r="43" spans="2:25" ht="13.8" x14ac:dyDescent="0.25">
      <c r="B43" s="8">
        <v>2012</v>
      </c>
      <c r="C43" s="9" t="s">
        <v>106</v>
      </c>
      <c r="D43" s="10">
        <v>116.1</v>
      </c>
      <c r="E43" s="10">
        <v>103.6</v>
      </c>
      <c r="F43" s="10">
        <v>99.2</v>
      </c>
      <c r="G43" s="10">
        <v>117.7</v>
      </c>
      <c r="H43" s="10">
        <v>82.1</v>
      </c>
      <c r="I43" s="10">
        <v>135.69999999999999</v>
      </c>
      <c r="J43" s="10">
        <v>94.8</v>
      </c>
      <c r="K43" s="10">
        <v>102.1</v>
      </c>
      <c r="L43" s="66" t="s">
        <v>153</v>
      </c>
      <c r="M43" s="10">
        <v>100</v>
      </c>
      <c r="N43" s="10">
        <v>103</v>
      </c>
      <c r="O43" s="10">
        <v>141.30000000000001</v>
      </c>
      <c r="P43" s="10">
        <v>94.4</v>
      </c>
      <c r="Q43" s="10">
        <v>92.5</v>
      </c>
      <c r="R43" s="10">
        <v>121</v>
      </c>
      <c r="S43" s="10">
        <v>129.19999999999999</v>
      </c>
      <c r="T43" s="10">
        <v>103.3</v>
      </c>
      <c r="U43" s="10">
        <v>74</v>
      </c>
      <c r="V43" s="10">
        <v>120.3</v>
      </c>
      <c r="W43" s="10">
        <v>105.8</v>
      </c>
      <c r="X43" s="10">
        <v>105.8</v>
      </c>
      <c r="Y43" s="10">
        <v>82.9</v>
      </c>
    </row>
    <row r="44" spans="2:25" ht="13.8" x14ac:dyDescent="0.25">
      <c r="B44" s="8">
        <v>2012</v>
      </c>
      <c r="C44" s="9" t="s">
        <v>41</v>
      </c>
      <c r="D44" s="10">
        <v>115.9</v>
      </c>
      <c r="E44" s="10">
        <v>101.5</v>
      </c>
      <c r="F44" s="10">
        <v>98.5</v>
      </c>
      <c r="G44" s="10">
        <v>114.4</v>
      </c>
      <c r="H44" s="10">
        <v>82</v>
      </c>
      <c r="I44" s="10">
        <v>130</v>
      </c>
      <c r="J44" s="10">
        <v>94.7</v>
      </c>
      <c r="K44" s="10">
        <v>102.1</v>
      </c>
      <c r="L44" s="66" t="s">
        <v>153</v>
      </c>
      <c r="M44" s="10">
        <v>100</v>
      </c>
      <c r="N44" s="10">
        <v>103</v>
      </c>
      <c r="O44" s="10">
        <v>141.30000000000001</v>
      </c>
      <c r="P44" s="10">
        <v>94.1</v>
      </c>
      <c r="Q44" s="10">
        <v>90.9</v>
      </c>
      <c r="R44" s="10">
        <v>120</v>
      </c>
      <c r="S44" s="10">
        <v>129.5</v>
      </c>
      <c r="T44" s="10">
        <v>103.7</v>
      </c>
      <c r="U44" s="10">
        <v>74</v>
      </c>
      <c r="V44" s="10">
        <v>120.3</v>
      </c>
      <c r="W44" s="10">
        <v>105.9</v>
      </c>
      <c r="X44" s="10">
        <v>105.8</v>
      </c>
      <c r="Y44" s="10">
        <v>84.1</v>
      </c>
    </row>
    <row r="45" spans="2:25" ht="13.8" x14ac:dyDescent="0.25">
      <c r="B45" s="8">
        <v>2012</v>
      </c>
      <c r="C45" s="9" t="s">
        <v>107</v>
      </c>
      <c r="D45" s="10">
        <v>116.5</v>
      </c>
      <c r="E45" s="10">
        <v>104.6</v>
      </c>
      <c r="F45" s="10">
        <v>97.9</v>
      </c>
      <c r="G45" s="10">
        <v>111.5</v>
      </c>
      <c r="H45" s="10">
        <v>82.7</v>
      </c>
      <c r="I45" s="10">
        <v>124.9</v>
      </c>
      <c r="J45" s="10">
        <v>93.4</v>
      </c>
      <c r="K45" s="10">
        <v>100.4</v>
      </c>
      <c r="L45" s="66" t="s">
        <v>153</v>
      </c>
      <c r="M45" s="10">
        <v>100</v>
      </c>
      <c r="N45" s="10">
        <v>103</v>
      </c>
      <c r="O45" s="10">
        <v>141.30000000000001</v>
      </c>
      <c r="P45" s="10">
        <v>93.5</v>
      </c>
      <c r="Q45" s="10">
        <v>91.1</v>
      </c>
      <c r="R45" s="10">
        <v>121</v>
      </c>
      <c r="S45" s="10">
        <v>128.6</v>
      </c>
      <c r="T45" s="10">
        <v>103.2</v>
      </c>
      <c r="U45" s="10">
        <v>73.7</v>
      </c>
      <c r="V45" s="10">
        <v>119.6</v>
      </c>
      <c r="W45" s="10">
        <v>105.7</v>
      </c>
      <c r="X45" s="10">
        <v>105.8</v>
      </c>
      <c r="Y45" s="10">
        <v>85.5</v>
      </c>
    </row>
    <row r="46" spans="2:25" ht="13.8" x14ac:dyDescent="0.25">
      <c r="B46" s="8">
        <v>2012</v>
      </c>
      <c r="C46" s="9" t="s">
        <v>108</v>
      </c>
      <c r="D46" s="10">
        <v>116.4</v>
      </c>
      <c r="E46" s="10">
        <v>103.9</v>
      </c>
      <c r="F46" s="10">
        <v>97.5</v>
      </c>
      <c r="G46" s="10">
        <v>112</v>
      </c>
      <c r="H46" s="10">
        <v>81.8</v>
      </c>
      <c r="I46" s="10">
        <v>130.19999999999999</v>
      </c>
      <c r="J46" s="10">
        <v>95.2</v>
      </c>
      <c r="K46" s="10">
        <v>102.1</v>
      </c>
      <c r="L46" s="66" t="s">
        <v>153</v>
      </c>
      <c r="M46" s="10">
        <v>100</v>
      </c>
      <c r="N46" s="10">
        <v>102.9</v>
      </c>
      <c r="O46" s="10">
        <v>141.30000000000001</v>
      </c>
      <c r="P46" s="10">
        <v>92.2</v>
      </c>
      <c r="Q46" s="10">
        <v>90.5</v>
      </c>
      <c r="R46" s="10">
        <v>119.7</v>
      </c>
      <c r="S46" s="10">
        <v>128.4</v>
      </c>
      <c r="T46" s="10">
        <v>102.1</v>
      </c>
      <c r="U46" s="10">
        <v>73.5</v>
      </c>
      <c r="V46" s="10">
        <v>121.6</v>
      </c>
      <c r="W46" s="10">
        <v>105.6</v>
      </c>
      <c r="X46" s="10">
        <v>105.8</v>
      </c>
      <c r="Y46" s="10">
        <v>85.1</v>
      </c>
    </row>
    <row r="47" spans="2:25" ht="13.8" x14ac:dyDescent="0.25">
      <c r="B47" s="8">
        <v>2012</v>
      </c>
      <c r="C47" s="9" t="s">
        <v>44</v>
      </c>
      <c r="D47" s="10">
        <v>115.5</v>
      </c>
      <c r="E47" s="10">
        <v>101.7</v>
      </c>
      <c r="F47" s="10">
        <v>98.6</v>
      </c>
      <c r="G47" s="10">
        <v>112.9</v>
      </c>
      <c r="H47" s="10">
        <v>81.599999999999994</v>
      </c>
      <c r="I47" s="10">
        <v>139</v>
      </c>
      <c r="J47" s="10">
        <v>97</v>
      </c>
      <c r="K47" s="10">
        <v>102.1</v>
      </c>
      <c r="L47" s="66" t="s">
        <v>153</v>
      </c>
      <c r="M47" s="10">
        <v>100</v>
      </c>
      <c r="N47" s="10">
        <v>102.6</v>
      </c>
      <c r="O47" s="10">
        <v>141.30000000000001</v>
      </c>
      <c r="P47" s="10">
        <v>91.8</v>
      </c>
      <c r="Q47" s="10">
        <v>88.8</v>
      </c>
      <c r="R47" s="10">
        <v>120.8</v>
      </c>
      <c r="S47" s="10">
        <v>127.9</v>
      </c>
      <c r="T47" s="10">
        <v>101.9</v>
      </c>
      <c r="U47" s="10">
        <v>73.599999999999994</v>
      </c>
      <c r="V47" s="10">
        <v>121.3</v>
      </c>
      <c r="W47" s="10">
        <v>106.4</v>
      </c>
      <c r="X47" s="10">
        <v>107.8</v>
      </c>
      <c r="Y47" s="10">
        <v>84.1</v>
      </c>
    </row>
    <row r="48" spans="2:25" ht="13.8" x14ac:dyDescent="0.25">
      <c r="B48" s="8">
        <v>2012</v>
      </c>
      <c r="C48" s="9" t="s">
        <v>109</v>
      </c>
      <c r="D48" s="10">
        <v>116.7</v>
      </c>
      <c r="E48" s="10">
        <v>99.6</v>
      </c>
      <c r="F48" s="10">
        <v>97.5</v>
      </c>
      <c r="G48" s="10">
        <v>109.6</v>
      </c>
      <c r="H48" s="10">
        <v>81.5</v>
      </c>
      <c r="I48" s="10">
        <v>139</v>
      </c>
      <c r="J48" s="10">
        <v>96.5</v>
      </c>
      <c r="K48" s="10">
        <v>101.9</v>
      </c>
      <c r="L48" s="66" t="s">
        <v>153</v>
      </c>
      <c r="M48" s="10">
        <v>100</v>
      </c>
      <c r="N48" s="10">
        <v>102.6</v>
      </c>
      <c r="O48" s="10">
        <v>141.30000000000001</v>
      </c>
      <c r="P48" s="10">
        <v>91.5</v>
      </c>
      <c r="Q48" s="10">
        <v>89.4</v>
      </c>
      <c r="R48" s="10">
        <v>119.7</v>
      </c>
      <c r="S48" s="10">
        <v>126.6</v>
      </c>
      <c r="T48" s="10">
        <v>101.8</v>
      </c>
      <c r="U48" s="10">
        <v>73.599999999999994</v>
      </c>
      <c r="V48" s="10">
        <v>121.2</v>
      </c>
      <c r="W48" s="10">
        <v>105</v>
      </c>
      <c r="X48" s="10">
        <v>109.3</v>
      </c>
      <c r="Y48" s="10">
        <v>84.1</v>
      </c>
    </row>
    <row r="49" spans="2:25" ht="13.8" x14ac:dyDescent="0.25">
      <c r="B49" s="8">
        <v>2012</v>
      </c>
      <c r="C49" s="9" t="s">
        <v>110</v>
      </c>
      <c r="D49" s="10">
        <v>116.1</v>
      </c>
      <c r="E49" s="10">
        <v>99.2</v>
      </c>
      <c r="F49" s="10">
        <v>99.3</v>
      </c>
      <c r="G49" s="10">
        <v>112.1</v>
      </c>
      <c r="H49" s="10">
        <v>81.900000000000006</v>
      </c>
      <c r="I49" s="10">
        <v>134.5</v>
      </c>
      <c r="J49" s="10">
        <v>94.4</v>
      </c>
      <c r="K49" s="10">
        <v>102.7</v>
      </c>
      <c r="L49" s="66" t="s">
        <v>153</v>
      </c>
      <c r="M49" s="10">
        <v>100</v>
      </c>
      <c r="N49" s="10">
        <v>102.6</v>
      </c>
      <c r="O49" s="10">
        <v>141.30000000000001</v>
      </c>
      <c r="P49" s="10">
        <v>91.5</v>
      </c>
      <c r="Q49" s="10">
        <v>88.4</v>
      </c>
      <c r="R49" s="10">
        <v>116.2</v>
      </c>
      <c r="S49" s="10">
        <v>125.7</v>
      </c>
      <c r="T49" s="10">
        <v>101.9</v>
      </c>
      <c r="U49" s="10">
        <v>73.7</v>
      </c>
      <c r="V49" s="10">
        <v>121.1</v>
      </c>
      <c r="W49" s="10">
        <v>104.8</v>
      </c>
      <c r="X49" s="10">
        <v>109.3</v>
      </c>
      <c r="Y49" s="10">
        <v>84.1</v>
      </c>
    </row>
    <row r="50" spans="2:25" ht="13.8" x14ac:dyDescent="0.25">
      <c r="B50" s="9">
        <v>2012</v>
      </c>
      <c r="C50" s="9" t="s">
        <v>47</v>
      </c>
      <c r="D50" s="121">
        <v>115.4</v>
      </c>
      <c r="E50" s="121">
        <v>100.8</v>
      </c>
      <c r="F50" s="121">
        <v>100.1</v>
      </c>
      <c r="G50" s="121">
        <v>108.1</v>
      </c>
      <c r="H50" s="121">
        <v>81.599999999999994</v>
      </c>
      <c r="I50" s="121">
        <v>130.69999999999999</v>
      </c>
      <c r="J50" s="121">
        <v>95.1</v>
      </c>
      <c r="K50" s="121">
        <v>102.3</v>
      </c>
      <c r="L50" s="123" t="s">
        <v>153</v>
      </c>
      <c r="M50" s="121">
        <v>100</v>
      </c>
      <c r="N50" s="121">
        <v>102.6</v>
      </c>
      <c r="O50" s="121">
        <v>141.30000000000001</v>
      </c>
      <c r="P50" s="121">
        <v>90.9</v>
      </c>
      <c r="Q50" s="121">
        <v>87.3</v>
      </c>
      <c r="R50" s="121">
        <v>117.2</v>
      </c>
      <c r="S50" s="121">
        <v>126.1</v>
      </c>
      <c r="T50" s="121">
        <v>101.5</v>
      </c>
      <c r="U50" s="121">
        <v>73.900000000000006</v>
      </c>
      <c r="V50" s="121">
        <v>121.2</v>
      </c>
      <c r="W50" s="121">
        <v>104.4</v>
      </c>
      <c r="X50" s="121">
        <v>110.1</v>
      </c>
      <c r="Y50" s="121">
        <v>84.2</v>
      </c>
    </row>
    <row r="51" spans="2:25" ht="13.8" x14ac:dyDescent="0.25">
      <c r="B51" s="8">
        <v>2013</v>
      </c>
      <c r="C51" s="9" t="s">
        <v>103</v>
      </c>
      <c r="D51" s="10">
        <v>115.4</v>
      </c>
      <c r="E51" s="10">
        <v>100.8</v>
      </c>
      <c r="F51" s="10">
        <v>101.3</v>
      </c>
      <c r="G51" s="10">
        <v>108</v>
      </c>
      <c r="H51" s="10">
        <v>82.1</v>
      </c>
      <c r="I51" s="10">
        <v>129.6</v>
      </c>
      <c r="J51" s="10">
        <v>94.2</v>
      </c>
      <c r="K51" s="10">
        <v>102.8</v>
      </c>
      <c r="L51" s="66" t="s">
        <v>153</v>
      </c>
      <c r="M51" s="10">
        <v>100</v>
      </c>
      <c r="N51" s="10">
        <v>102.6</v>
      </c>
      <c r="O51" s="10">
        <v>141.30000000000001</v>
      </c>
      <c r="P51" s="10">
        <v>92.6</v>
      </c>
      <c r="Q51" s="10">
        <v>85.7</v>
      </c>
      <c r="R51" s="10">
        <v>118</v>
      </c>
      <c r="S51" s="10">
        <v>125.9</v>
      </c>
      <c r="T51" s="10">
        <v>101</v>
      </c>
      <c r="U51" s="10">
        <v>73.900000000000006</v>
      </c>
      <c r="V51" s="10">
        <v>121.3</v>
      </c>
      <c r="W51" s="10">
        <v>104.5</v>
      </c>
      <c r="X51" s="10">
        <v>110.6</v>
      </c>
      <c r="Y51" s="10">
        <v>84.1</v>
      </c>
    </row>
    <row r="52" spans="2:25" ht="13.8" x14ac:dyDescent="0.25">
      <c r="B52" s="8">
        <v>2013</v>
      </c>
      <c r="C52" s="9" t="s">
        <v>104</v>
      </c>
      <c r="D52" s="10">
        <v>115</v>
      </c>
      <c r="E52" s="10">
        <v>103</v>
      </c>
      <c r="F52" s="10">
        <v>101.1</v>
      </c>
      <c r="G52" s="10">
        <v>107.7</v>
      </c>
      <c r="H52" s="10">
        <v>80.599999999999994</v>
      </c>
      <c r="I52" s="10">
        <v>130.1</v>
      </c>
      <c r="J52" s="10">
        <v>97.2</v>
      </c>
      <c r="K52" s="10">
        <v>102.4</v>
      </c>
      <c r="L52" s="66" t="s">
        <v>153</v>
      </c>
      <c r="M52" s="10">
        <v>100</v>
      </c>
      <c r="N52" s="10">
        <v>101.4</v>
      </c>
      <c r="O52" s="10">
        <v>144.1</v>
      </c>
      <c r="P52" s="10">
        <v>92.8</v>
      </c>
      <c r="Q52" s="10">
        <v>85.7</v>
      </c>
      <c r="R52" s="10">
        <v>116.2</v>
      </c>
      <c r="S52" s="10">
        <v>126.4</v>
      </c>
      <c r="T52" s="10">
        <v>100.8</v>
      </c>
      <c r="U52" s="10">
        <v>73.900000000000006</v>
      </c>
      <c r="V52" s="10">
        <v>121.5</v>
      </c>
      <c r="W52" s="10">
        <v>104.5</v>
      </c>
      <c r="X52" s="10">
        <v>110.6</v>
      </c>
      <c r="Y52" s="10">
        <v>84.9</v>
      </c>
    </row>
    <row r="53" spans="2:25" ht="13.8" x14ac:dyDescent="0.25">
      <c r="B53" s="8">
        <v>2013</v>
      </c>
      <c r="C53" s="9" t="s">
        <v>38</v>
      </c>
      <c r="D53" s="10">
        <v>116.7</v>
      </c>
      <c r="E53" s="10">
        <v>102.9</v>
      </c>
      <c r="F53" s="10">
        <v>103.9</v>
      </c>
      <c r="G53" s="10">
        <v>108.4</v>
      </c>
      <c r="H53" s="10">
        <v>80.400000000000006</v>
      </c>
      <c r="I53" s="10">
        <v>130.30000000000001</v>
      </c>
      <c r="J53" s="10">
        <v>96.8</v>
      </c>
      <c r="K53" s="10">
        <v>102.3</v>
      </c>
      <c r="L53" s="66" t="s">
        <v>153</v>
      </c>
      <c r="M53" s="10">
        <v>100</v>
      </c>
      <c r="N53" s="10">
        <v>101.4</v>
      </c>
      <c r="O53" s="10">
        <v>144.1</v>
      </c>
      <c r="P53" s="10">
        <v>93.4</v>
      </c>
      <c r="Q53" s="10">
        <v>86.5</v>
      </c>
      <c r="R53" s="10">
        <v>118</v>
      </c>
      <c r="S53" s="10">
        <v>126.1</v>
      </c>
      <c r="T53" s="10">
        <v>101.4</v>
      </c>
      <c r="U53" s="10">
        <v>73.900000000000006</v>
      </c>
      <c r="V53" s="10">
        <v>121.6</v>
      </c>
      <c r="W53" s="10">
        <v>104.5</v>
      </c>
      <c r="X53" s="10">
        <v>110.6</v>
      </c>
      <c r="Y53" s="10">
        <v>80.7</v>
      </c>
    </row>
    <row r="54" spans="2:25" ht="13.8" x14ac:dyDescent="0.25">
      <c r="B54" s="8">
        <v>2013</v>
      </c>
      <c r="C54" s="9" t="s">
        <v>105</v>
      </c>
      <c r="D54" s="10">
        <v>115.2</v>
      </c>
      <c r="E54" s="10">
        <v>102.6</v>
      </c>
      <c r="F54" s="10">
        <v>100.8</v>
      </c>
      <c r="G54" s="10">
        <v>111.3</v>
      </c>
      <c r="H54" s="10">
        <v>80</v>
      </c>
      <c r="I54" s="10">
        <v>128.30000000000001</v>
      </c>
      <c r="J54" s="10">
        <v>96</v>
      </c>
      <c r="K54" s="10">
        <v>100.8</v>
      </c>
      <c r="L54" s="66" t="s">
        <v>153</v>
      </c>
      <c r="M54" s="10">
        <v>100</v>
      </c>
      <c r="N54" s="10">
        <v>101.4</v>
      </c>
      <c r="O54" s="10">
        <v>144.6</v>
      </c>
      <c r="P54" s="10">
        <v>93</v>
      </c>
      <c r="Q54" s="10">
        <v>86.1</v>
      </c>
      <c r="R54" s="10">
        <v>115.5</v>
      </c>
      <c r="S54" s="10">
        <v>127.8</v>
      </c>
      <c r="T54" s="10">
        <v>100.1</v>
      </c>
      <c r="U54" s="10">
        <v>73.900000000000006</v>
      </c>
      <c r="V54" s="10">
        <v>120.7</v>
      </c>
      <c r="W54" s="10">
        <v>107.7</v>
      </c>
      <c r="X54" s="10">
        <v>110.6</v>
      </c>
      <c r="Y54" s="10">
        <v>81.099999999999994</v>
      </c>
    </row>
    <row r="55" spans="2:25" ht="13.8" x14ac:dyDescent="0.25">
      <c r="B55" s="8">
        <v>2013</v>
      </c>
      <c r="C55" s="9" t="s">
        <v>106</v>
      </c>
      <c r="D55" s="10">
        <v>113.6</v>
      </c>
      <c r="E55" s="10">
        <v>100.8</v>
      </c>
      <c r="F55" s="10">
        <v>101.2</v>
      </c>
      <c r="G55" s="10">
        <v>109.8</v>
      </c>
      <c r="H55" s="10">
        <v>80.3</v>
      </c>
      <c r="I55" s="10">
        <v>122.4</v>
      </c>
      <c r="J55" s="10">
        <v>95.3</v>
      </c>
      <c r="K55" s="10">
        <v>105.5</v>
      </c>
      <c r="L55" s="66" t="s">
        <v>153</v>
      </c>
      <c r="M55" s="10">
        <v>100</v>
      </c>
      <c r="N55" s="10">
        <v>101.4</v>
      </c>
      <c r="O55" s="10">
        <v>144.6</v>
      </c>
      <c r="P55" s="10">
        <v>94.2</v>
      </c>
      <c r="Q55" s="10">
        <v>86.5</v>
      </c>
      <c r="R55" s="10">
        <v>114.7</v>
      </c>
      <c r="S55" s="10">
        <v>128.6</v>
      </c>
      <c r="T55" s="10">
        <v>100.7</v>
      </c>
      <c r="U55" s="10">
        <v>74</v>
      </c>
      <c r="V55" s="10">
        <v>120</v>
      </c>
      <c r="W55" s="10">
        <v>107.3</v>
      </c>
      <c r="X55" s="10">
        <v>110.6</v>
      </c>
      <c r="Y55" s="10">
        <v>82.5</v>
      </c>
    </row>
    <row r="56" spans="2:25" ht="13.8" x14ac:dyDescent="0.25">
      <c r="B56" s="8">
        <v>2013</v>
      </c>
      <c r="C56" s="9" t="s">
        <v>41</v>
      </c>
      <c r="D56" s="10">
        <v>115.5</v>
      </c>
      <c r="E56" s="10">
        <v>101.1</v>
      </c>
      <c r="F56" s="10">
        <v>103</v>
      </c>
      <c r="G56" s="10">
        <v>112.5</v>
      </c>
      <c r="H56" s="10">
        <v>80.599999999999994</v>
      </c>
      <c r="I56" s="10">
        <v>122</v>
      </c>
      <c r="J56" s="10">
        <v>96.4</v>
      </c>
      <c r="K56" s="10">
        <v>103.2</v>
      </c>
      <c r="L56" s="66" t="s">
        <v>153</v>
      </c>
      <c r="M56" s="10">
        <v>100</v>
      </c>
      <c r="N56" s="10">
        <v>101.4</v>
      </c>
      <c r="O56" s="10">
        <v>144.6</v>
      </c>
      <c r="P56" s="10">
        <v>93</v>
      </c>
      <c r="Q56" s="10">
        <v>84.9</v>
      </c>
      <c r="R56" s="10">
        <v>116.1</v>
      </c>
      <c r="S56" s="10">
        <v>127.8</v>
      </c>
      <c r="T56" s="10">
        <v>99.8</v>
      </c>
      <c r="U56" s="10">
        <v>74</v>
      </c>
      <c r="V56" s="10">
        <v>120</v>
      </c>
      <c r="W56" s="10">
        <v>103.8</v>
      </c>
      <c r="X56" s="10">
        <v>110.6</v>
      </c>
      <c r="Y56" s="10">
        <v>81.3</v>
      </c>
    </row>
    <row r="57" spans="2:25" ht="13.8" x14ac:dyDescent="0.25">
      <c r="B57" s="8">
        <v>2013</v>
      </c>
      <c r="C57" s="9" t="s">
        <v>107</v>
      </c>
      <c r="D57" s="10">
        <v>115.3</v>
      </c>
      <c r="E57" s="10">
        <v>100</v>
      </c>
      <c r="F57" s="10">
        <v>101.1</v>
      </c>
      <c r="G57" s="10">
        <v>108.3</v>
      </c>
      <c r="H57" s="10">
        <v>81.599999999999994</v>
      </c>
      <c r="I57" s="10">
        <v>121</v>
      </c>
      <c r="J57" s="10">
        <v>96.3</v>
      </c>
      <c r="K57" s="10">
        <v>103.4</v>
      </c>
      <c r="L57" s="66" t="s">
        <v>153</v>
      </c>
      <c r="M57" s="10">
        <v>100</v>
      </c>
      <c r="N57" s="10">
        <v>101.4</v>
      </c>
      <c r="O57" s="10">
        <v>144.6</v>
      </c>
      <c r="P57" s="10">
        <v>92.6</v>
      </c>
      <c r="Q57" s="10">
        <v>83.5</v>
      </c>
      <c r="R57" s="10">
        <v>114</v>
      </c>
      <c r="S57" s="10">
        <v>127.1</v>
      </c>
      <c r="T57" s="10">
        <v>100.2</v>
      </c>
      <c r="U57" s="10">
        <v>74</v>
      </c>
      <c r="V57" s="10">
        <v>120.2</v>
      </c>
      <c r="W57" s="10">
        <v>103.8</v>
      </c>
      <c r="X57" s="10">
        <v>110.6</v>
      </c>
      <c r="Y57" s="10">
        <v>81.400000000000006</v>
      </c>
    </row>
    <row r="58" spans="2:25" ht="13.8" x14ac:dyDescent="0.25">
      <c r="B58" s="8">
        <v>2013</v>
      </c>
      <c r="C58" s="9" t="s">
        <v>108</v>
      </c>
      <c r="D58" s="10">
        <v>115</v>
      </c>
      <c r="E58" s="10">
        <v>99.3</v>
      </c>
      <c r="F58" s="10">
        <v>103</v>
      </c>
      <c r="G58" s="10">
        <v>110</v>
      </c>
      <c r="H58" s="10">
        <v>81.2</v>
      </c>
      <c r="I58" s="10">
        <v>124.2</v>
      </c>
      <c r="J58" s="10">
        <v>96.2</v>
      </c>
      <c r="K58" s="10">
        <v>96.3</v>
      </c>
      <c r="L58" s="66" t="s">
        <v>153</v>
      </c>
      <c r="M58" s="10">
        <v>100</v>
      </c>
      <c r="N58" s="10">
        <v>101.4</v>
      </c>
      <c r="O58" s="10">
        <v>144.6</v>
      </c>
      <c r="P58" s="10">
        <v>91.9</v>
      </c>
      <c r="Q58" s="10">
        <v>82.4</v>
      </c>
      <c r="R58" s="10">
        <v>119.9</v>
      </c>
      <c r="S58" s="10">
        <v>126.3</v>
      </c>
      <c r="T58" s="10">
        <v>99.5</v>
      </c>
      <c r="U58" s="10">
        <v>73.8</v>
      </c>
      <c r="V58" s="10">
        <v>120.3</v>
      </c>
      <c r="W58" s="10">
        <v>102.6</v>
      </c>
      <c r="X58" s="10">
        <v>110.6</v>
      </c>
      <c r="Y58" s="10">
        <v>81.400000000000006</v>
      </c>
    </row>
    <row r="59" spans="2:25" ht="13.8" x14ac:dyDescent="0.25">
      <c r="B59" s="8">
        <v>2013</v>
      </c>
      <c r="C59" s="9" t="s">
        <v>44</v>
      </c>
      <c r="D59" s="10">
        <v>115.2</v>
      </c>
      <c r="E59" s="10">
        <v>97.7</v>
      </c>
      <c r="F59" s="10">
        <v>104.1</v>
      </c>
      <c r="G59" s="10">
        <v>112.1</v>
      </c>
      <c r="H59" s="10">
        <v>81.2</v>
      </c>
      <c r="I59" s="10">
        <v>125.9</v>
      </c>
      <c r="J59" s="10">
        <v>96.9</v>
      </c>
      <c r="K59" s="10">
        <v>101.2</v>
      </c>
      <c r="L59" s="66" t="s">
        <v>153</v>
      </c>
      <c r="M59" s="10">
        <v>100</v>
      </c>
      <c r="N59" s="10">
        <v>101.5</v>
      </c>
      <c r="O59" s="10">
        <v>144.6</v>
      </c>
      <c r="P59" s="10">
        <v>91.5</v>
      </c>
      <c r="Q59" s="10">
        <v>81.400000000000006</v>
      </c>
      <c r="R59" s="10">
        <v>113.1</v>
      </c>
      <c r="S59" s="10">
        <v>126.3</v>
      </c>
      <c r="T59" s="10">
        <v>98.8</v>
      </c>
      <c r="U59" s="10">
        <v>73.8</v>
      </c>
      <c r="V59" s="10">
        <v>119.8</v>
      </c>
      <c r="W59" s="10">
        <v>102.6</v>
      </c>
      <c r="X59" s="10">
        <v>110</v>
      </c>
      <c r="Y59" s="10">
        <v>80.099999999999994</v>
      </c>
    </row>
    <row r="60" spans="2:25" ht="13.8" x14ac:dyDescent="0.25">
      <c r="B60" s="8">
        <v>2013</v>
      </c>
      <c r="C60" s="9" t="s">
        <v>109</v>
      </c>
      <c r="D60" s="10">
        <v>116.2</v>
      </c>
      <c r="E60" s="10">
        <v>100</v>
      </c>
      <c r="F60" s="10">
        <v>103.1</v>
      </c>
      <c r="G60" s="10">
        <v>112.4</v>
      </c>
      <c r="H60" s="10">
        <v>81.400000000000006</v>
      </c>
      <c r="I60" s="10">
        <v>122.8</v>
      </c>
      <c r="J60" s="10">
        <v>96.3</v>
      </c>
      <c r="K60" s="10">
        <v>103.2</v>
      </c>
      <c r="L60" s="66" t="s">
        <v>153</v>
      </c>
      <c r="M60" s="10">
        <v>100</v>
      </c>
      <c r="N60" s="10">
        <v>101.6</v>
      </c>
      <c r="O60" s="10">
        <v>144.6</v>
      </c>
      <c r="P60" s="10">
        <v>89.5</v>
      </c>
      <c r="Q60" s="10">
        <v>83.8</v>
      </c>
      <c r="R60" s="10">
        <v>113.7</v>
      </c>
      <c r="S60" s="10">
        <v>126.3</v>
      </c>
      <c r="T60" s="10">
        <v>99.9</v>
      </c>
      <c r="U60" s="10">
        <v>73.8</v>
      </c>
      <c r="V60" s="10">
        <v>119.1</v>
      </c>
      <c r="W60" s="10">
        <v>101.9</v>
      </c>
      <c r="X60" s="10">
        <v>110</v>
      </c>
      <c r="Y60" s="10">
        <v>81.2</v>
      </c>
    </row>
    <row r="61" spans="2:25" ht="13.8" x14ac:dyDescent="0.25">
      <c r="B61" s="8">
        <v>2013</v>
      </c>
      <c r="C61" s="9" t="s">
        <v>110</v>
      </c>
      <c r="D61" s="10">
        <v>116.1</v>
      </c>
      <c r="E61" s="10">
        <v>99.8</v>
      </c>
      <c r="F61" s="10">
        <v>102.9</v>
      </c>
      <c r="G61" s="10">
        <v>108.5</v>
      </c>
      <c r="H61" s="10">
        <v>81.400000000000006</v>
      </c>
      <c r="I61" s="10">
        <v>120.2</v>
      </c>
      <c r="J61" s="10">
        <v>95.5</v>
      </c>
      <c r="K61" s="10">
        <v>103.6</v>
      </c>
      <c r="L61" s="66" t="s">
        <v>153</v>
      </c>
      <c r="M61" s="10">
        <v>100</v>
      </c>
      <c r="N61" s="10">
        <v>101.6</v>
      </c>
      <c r="O61" s="10">
        <v>144.6</v>
      </c>
      <c r="P61" s="10">
        <v>89.5</v>
      </c>
      <c r="Q61" s="10">
        <v>82.9</v>
      </c>
      <c r="R61" s="10">
        <v>109.7</v>
      </c>
      <c r="S61" s="10">
        <v>127.6</v>
      </c>
      <c r="T61" s="10">
        <v>99.6</v>
      </c>
      <c r="U61" s="10">
        <v>73.7</v>
      </c>
      <c r="V61" s="10">
        <v>119</v>
      </c>
      <c r="W61" s="10">
        <v>101.6</v>
      </c>
      <c r="X61" s="10">
        <v>110</v>
      </c>
      <c r="Y61" s="10">
        <v>79.400000000000006</v>
      </c>
    </row>
    <row r="62" spans="2:25" ht="13.8" x14ac:dyDescent="0.25">
      <c r="B62" s="9">
        <v>2013</v>
      </c>
      <c r="C62" s="9" t="s">
        <v>47</v>
      </c>
      <c r="D62" s="121">
        <v>114.8</v>
      </c>
      <c r="E62" s="121">
        <v>100.5</v>
      </c>
      <c r="F62" s="121">
        <v>102.8</v>
      </c>
      <c r="G62" s="121">
        <v>109.5</v>
      </c>
      <c r="H62" s="121">
        <v>82.1</v>
      </c>
      <c r="I62" s="121">
        <v>122.5</v>
      </c>
      <c r="J62" s="121">
        <v>96.1</v>
      </c>
      <c r="K62" s="121">
        <v>103.9</v>
      </c>
      <c r="L62" s="123" t="s">
        <v>153</v>
      </c>
      <c r="M62" s="121">
        <v>100</v>
      </c>
      <c r="N62" s="121">
        <v>101.6</v>
      </c>
      <c r="O62" s="121">
        <v>144.6</v>
      </c>
      <c r="P62" s="121">
        <v>89.4</v>
      </c>
      <c r="Q62" s="121">
        <v>83.3</v>
      </c>
      <c r="R62" s="121">
        <v>110.1</v>
      </c>
      <c r="S62" s="121">
        <v>127.6</v>
      </c>
      <c r="T62" s="121">
        <v>99.3</v>
      </c>
      <c r="U62" s="121">
        <v>73.7</v>
      </c>
      <c r="V62" s="121">
        <v>118.5</v>
      </c>
      <c r="W62" s="121">
        <v>102.7</v>
      </c>
      <c r="X62" s="121">
        <v>110</v>
      </c>
      <c r="Y62" s="121">
        <v>79.2</v>
      </c>
    </row>
    <row r="63" spans="2:25" ht="13.8" x14ac:dyDescent="0.25">
      <c r="B63" s="8">
        <v>2014</v>
      </c>
      <c r="C63" s="9" t="s">
        <v>103</v>
      </c>
      <c r="D63" s="10">
        <v>115.7</v>
      </c>
      <c r="E63" s="10">
        <v>102.4</v>
      </c>
      <c r="F63" s="10">
        <v>101.4</v>
      </c>
      <c r="G63" s="10">
        <v>108.8</v>
      </c>
      <c r="H63" s="10">
        <v>82.1</v>
      </c>
      <c r="I63" s="10">
        <v>120.3</v>
      </c>
      <c r="J63" s="10">
        <v>96.3</v>
      </c>
      <c r="K63" s="10">
        <v>104.1</v>
      </c>
      <c r="L63" s="66" t="s">
        <v>153</v>
      </c>
      <c r="M63" s="10">
        <v>100</v>
      </c>
      <c r="N63" s="10">
        <v>101.6</v>
      </c>
      <c r="O63" s="10">
        <v>144.6</v>
      </c>
      <c r="P63" s="10">
        <v>90.1</v>
      </c>
      <c r="Q63" s="10">
        <v>82.4</v>
      </c>
      <c r="R63" s="10">
        <v>107.8</v>
      </c>
      <c r="S63" s="10">
        <v>127.6</v>
      </c>
      <c r="T63" s="10">
        <v>102.2</v>
      </c>
      <c r="U63" s="10">
        <v>73.7</v>
      </c>
      <c r="V63" s="10">
        <v>117.9</v>
      </c>
      <c r="W63" s="10">
        <v>104</v>
      </c>
      <c r="X63" s="10">
        <v>110</v>
      </c>
      <c r="Y63" s="10">
        <v>79.7</v>
      </c>
    </row>
    <row r="64" spans="2:25" ht="13.8" x14ac:dyDescent="0.25">
      <c r="B64" s="8">
        <v>2014</v>
      </c>
      <c r="C64" s="9" t="s">
        <v>104</v>
      </c>
      <c r="D64" s="10">
        <v>117</v>
      </c>
      <c r="E64" s="10">
        <v>101.8</v>
      </c>
      <c r="F64" s="10">
        <v>102.3</v>
      </c>
      <c r="G64" s="10">
        <v>108.9</v>
      </c>
      <c r="H64" s="10">
        <v>81.099999999999994</v>
      </c>
      <c r="I64" s="10">
        <v>118.9</v>
      </c>
      <c r="J64" s="10">
        <v>94.8</v>
      </c>
      <c r="K64" s="10">
        <v>103.6</v>
      </c>
      <c r="L64" s="66" t="s">
        <v>153</v>
      </c>
      <c r="M64" s="10">
        <v>100</v>
      </c>
      <c r="N64" s="10">
        <v>99.9</v>
      </c>
      <c r="O64" s="10">
        <v>135.6</v>
      </c>
      <c r="P64" s="10">
        <v>92.2</v>
      </c>
      <c r="Q64" s="10">
        <v>81.099999999999994</v>
      </c>
      <c r="R64" s="10">
        <v>109.4</v>
      </c>
      <c r="S64" s="10">
        <v>126.3</v>
      </c>
      <c r="T64" s="10">
        <v>101.6</v>
      </c>
      <c r="U64" s="10">
        <v>73.7</v>
      </c>
      <c r="V64" s="10">
        <v>119.2</v>
      </c>
      <c r="W64" s="10">
        <v>104</v>
      </c>
      <c r="X64" s="10">
        <v>109.9</v>
      </c>
      <c r="Y64" s="10">
        <v>80.400000000000006</v>
      </c>
    </row>
    <row r="65" spans="2:25" ht="13.8" x14ac:dyDescent="0.25">
      <c r="B65" s="8">
        <v>2014</v>
      </c>
      <c r="C65" s="9" t="s">
        <v>38</v>
      </c>
      <c r="D65" s="10">
        <v>118.9</v>
      </c>
      <c r="E65" s="10">
        <v>101.7</v>
      </c>
      <c r="F65" s="10">
        <v>103.6</v>
      </c>
      <c r="G65" s="10">
        <v>109.9</v>
      </c>
      <c r="H65" s="10">
        <v>82</v>
      </c>
      <c r="I65" s="10">
        <v>117.1</v>
      </c>
      <c r="J65" s="10">
        <v>94.5</v>
      </c>
      <c r="K65" s="10">
        <v>103.4</v>
      </c>
      <c r="L65" s="66" t="s">
        <v>153</v>
      </c>
      <c r="M65" s="10">
        <v>100</v>
      </c>
      <c r="N65" s="10">
        <v>99.9</v>
      </c>
      <c r="O65" s="10">
        <v>136.1</v>
      </c>
      <c r="P65" s="10">
        <v>91.4</v>
      </c>
      <c r="Q65" s="10">
        <v>81</v>
      </c>
      <c r="R65" s="10">
        <v>107</v>
      </c>
      <c r="S65" s="10">
        <v>126.6</v>
      </c>
      <c r="T65" s="10">
        <v>100.7</v>
      </c>
      <c r="U65" s="10">
        <v>73.8</v>
      </c>
      <c r="V65" s="10">
        <v>119.3</v>
      </c>
      <c r="W65" s="10">
        <v>103.8</v>
      </c>
      <c r="X65" s="10">
        <v>107.3</v>
      </c>
      <c r="Y65" s="10">
        <v>81.8</v>
      </c>
    </row>
    <row r="66" spans="2:25" ht="13.8" x14ac:dyDescent="0.25">
      <c r="B66" s="8">
        <v>2014</v>
      </c>
      <c r="C66" s="9" t="s">
        <v>105</v>
      </c>
      <c r="D66" s="10">
        <v>120.6</v>
      </c>
      <c r="E66" s="10">
        <v>99.6</v>
      </c>
      <c r="F66" s="10">
        <v>102.9</v>
      </c>
      <c r="G66" s="10">
        <v>110.7</v>
      </c>
      <c r="H66" s="10">
        <v>82.2</v>
      </c>
      <c r="I66" s="10">
        <v>116</v>
      </c>
      <c r="J66" s="10">
        <v>94.7</v>
      </c>
      <c r="K66" s="10">
        <v>103.7</v>
      </c>
      <c r="L66" s="66" t="s">
        <v>153</v>
      </c>
      <c r="M66" s="10">
        <v>100</v>
      </c>
      <c r="N66" s="10">
        <v>99.8</v>
      </c>
      <c r="O66" s="10">
        <v>136.1</v>
      </c>
      <c r="P66" s="10">
        <v>90</v>
      </c>
      <c r="Q66" s="10">
        <v>80.5</v>
      </c>
      <c r="R66" s="10">
        <v>109.8</v>
      </c>
      <c r="S66" s="10">
        <v>125</v>
      </c>
      <c r="T66" s="10">
        <v>98.1</v>
      </c>
      <c r="U66" s="10">
        <v>72.900000000000006</v>
      </c>
      <c r="V66" s="10">
        <v>119.5</v>
      </c>
      <c r="W66" s="10">
        <v>104.1</v>
      </c>
      <c r="X66" s="10">
        <v>107.3</v>
      </c>
      <c r="Y66" s="10">
        <v>80.2</v>
      </c>
    </row>
    <row r="67" spans="2:25" ht="13.8" x14ac:dyDescent="0.25">
      <c r="B67" s="8">
        <v>2014</v>
      </c>
      <c r="C67" s="9" t="s">
        <v>106</v>
      </c>
      <c r="D67" s="10">
        <v>118.2</v>
      </c>
      <c r="E67" s="10">
        <v>99</v>
      </c>
      <c r="F67" s="10">
        <v>103.1</v>
      </c>
      <c r="G67" s="10">
        <v>110.1</v>
      </c>
      <c r="H67" s="10">
        <v>81.599999999999994</v>
      </c>
      <c r="I67" s="10">
        <v>121.2</v>
      </c>
      <c r="J67" s="10">
        <v>95.2</v>
      </c>
      <c r="K67" s="10">
        <v>103.9</v>
      </c>
      <c r="L67" s="66" t="s">
        <v>153</v>
      </c>
      <c r="M67" s="10">
        <v>100</v>
      </c>
      <c r="N67" s="10">
        <v>99.8</v>
      </c>
      <c r="O67" s="10">
        <v>136.1</v>
      </c>
      <c r="P67" s="10">
        <v>90.4</v>
      </c>
      <c r="Q67" s="10">
        <v>80.3</v>
      </c>
      <c r="R67" s="10">
        <v>107.7</v>
      </c>
      <c r="S67" s="10">
        <v>129.6</v>
      </c>
      <c r="T67" s="10">
        <v>96.1</v>
      </c>
      <c r="U67" s="10">
        <v>72.7</v>
      </c>
      <c r="V67" s="10">
        <v>118.6</v>
      </c>
      <c r="W67" s="10">
        <v>103.6</v>
      </c>
      <c r="X67" s="10">
        <v>107.3</v>
      </c>
      <c r="Y67" s="10">
        <v>80.099999999999994</v>
      </c>
    </row>
    <row r="68" spans="2:25" ht="13.8" x14ac:dyDescent="0.25">
      <c r="B68" s="8">
        <v>2014</v>
      </c>
      <c r="C68" s="9" t="s">
        <v>41</v>
      </c>
      <c r="D68" s="10">
        <v>118.1</v>
      </c>
      <c r="E68" s="10">
        <v>101.2</v>
      </c>
      <c r="F68" s="10">
        <v>102.9</v>
      </c>
      <c r="G68" s="10">
        <v>110.8</v>
      </c>
      <c r="H68" s="10">
        <v>81.400000000000006</v>
      </c>
      <c r="I68" s="10">
        <v>119.3</v>
      </c>
      <c r="J68" s="10">
        <v>95.1</v>
      </c>
      <c r="K68" s="10">
        <v>103.8</v>
      </c>
      <c r="L68" s="66" t="s">
        <v>153</v>
      </c>
      <c r="M68" s="10">
        <v>100</v>
      </c>
      <c r="N68" s="10">
        <v>99.8</v>
      </c>
      <c r="O68" s="10">
        <v>136.1</v>
      </c>
      <c r="P68" s="10">
        <v>90.3</v>
      </c>
      <c r="Q68" s="10">
        <v>80.400000000000006</v>
      </c>
      <c r="R68" s="10">
        <v>107.7</v>
      </c>
      <c r="S68" s="10">
        <v>130.19999999999999</v>
      </c>
      <c r="T68" s="10">
        <v>97.8</v>
      </c>
      <c r="U68" s="10">
        <v>72.5</v>
      </c>
      <c r="V68" s="10">
        <v>117.9</v>
      </c>
      <c r="W68" s="10">
        <v>103.6</v>
      </c>
      <c r="X68" s="10">
        <v>107.1</v>
      </c>
      <c r="Y68" s="10">
        <v>78.8</v>
      </c>
    </row>
    <row r="69" spans="2:25" ht="13.8" x14ac:dyDescent="0.25">
      <c r="B69" s="8">
        <v>2014</v>
      </c>
      <c r="C69" s="9" t="s">
        <v>107</v>
      </c>
      <c r="D69" s="10">
        <v>118.5</v>
      </c>
      <c r="E69" s="10">
        <v>98.8</v>
      </c>
      <c r="F69" s="10">
        <v>103.3</v>
      </c>
      <c r="G69" s="10">
        <v>110.8</v>
      </c>
      <c r="H69" s="10">
        <v>81.400000000000006</v>
      </c>
      <c r="I69" s="10">
        <v>121.2</v>
      </c>
      <c r="J69" s="10">
        <v>95.6</v>
      </c>
      <c r="K69" s="10">
        <v>103.9</v>
      </c>
      <c r="L69" s="66" t="s">
        <v>153</v>
      </c>
      <c r="M69" s="10">
        <v>100</v>
      </c>
      <c r="N69" s="10">
        <v>99.7</v>
      </c>
      <c r="O69" s="10">
        <v>136.1</v>
      </c>
      <c r="P69" s="10">
        <v>90.5</v>
      </c>
      <c r="Q69" s="10">
        <v>79.3</v>
      </c>
      <c r="R69" s="10">
        <v>108.1</v>
      </c>
      <c r="S69" s="10">
        <v>128</v>
      </c>
      <c r="T69" s="10">
        <v>97.9</v>
      </c>
      <c r="U69" s="10">
        <v>72.599999999999994</v>
      </c>
      <c r="V69" s="10">
        <v>118.7</v>
      </c>
      <c r="W69" s="10">
        <v>103.4</v>
      </c>
      <c r="X69" s="10">
        <v>107.1</v>
      </c>
      <c r="Y69" s="10">
        <v>77.599999999999994</v>
      </c>
    </row>
    <row r="70" spans="2:25" ht="13.8" x14ac:dyDescent="0.25">
      <c r="B70" s="8">
        <v>2014</v>
      </c>
      <c r="C70" s="9" t="s">
        <v>108</v>
      </c>
      <c r="D70" s="10">
        <v>117.7</v>
      </c>
      <c r="E70" s="10">
        <v>99.6</v>
      </c>
      <c r="F70" s="10">
        <v>104.8</v>
      </c>
      <c r="G70" s="10">
        <v>110</v>
      </c>
      <c r="H70" s="10">
        <v>81.5</v>
      </c>
      <c r="I70" s="10">
        <v>117.7</v>
      </c>
      <c r="J70" s="10">
        <v>95.5</v>
      </c>
      <c r="K70" s="10">
        <v>103.6</v>
      </c>
      <c r="L70" s="66" t="s">
        <v>153</v>
      </c>
      <c r="M70" s="10">
        <v>100</v>
      </c>
      <c r="N70" s="10">
        <v>99.8</v>
      </c>
      <c r="O70" s="10">
        <v>136.1</v>
      </c>
      <c r="P70" s="10">
        <v>88.9</v>
      </c>
      <c r="Q70" s="10">
        <v>77.900000000000006</v>
      </c>
      <c r="R70" s="10">
        <v>108.4</v>
      </c>
      <c r="S70" s="10">
        <v>127.7</v>
      </c>
      <c r="T70" s="10">
        <v>98.3</v>
      </c>
      <c r="U70" s="10">
        <v>72.8</v>
      </c>
      <c r="V70" s="10">
        <v>116.2</v>
      </c>
      <c r="W70" s="10">
        <v>103.2</v>
      </c>
      <c r="X70" s="10">
        <v>107.1</v>
      </c>
      <c r="Y70" s="10">
        <v>78.099999999999994</v>
      </c>
    </row>
    <row r="71" spans="2:25" ht="13.8" x14ac:dyDescent="0.25">
      <c r="B71" s="8">
        <v>2014</v>
      </c>
      <c r="C71" s="9" t="s">
        <v>44</v>
      </c>
      <c r="D71" s="10">
        <v>117.2</v>
      </c>
      <c r="E71" s="10">
        <v>100.5</v>
      </c>
      <c r="F71" s="10">
        <v>104.3</v>
      </c>
      <c r="G71" s="10">
        <v>110.9</v>
      </c>
      <c r="H71" s="10">
        <v>81.8</v>
      </c>
      <c r="I71" s="10">
        <v>118.5</v>
      </c>
      <c r="J71" s="10">
        <v>94.9</v>
      </c>
      <c r="K71" s="10">
        <v>103.2</v>
      </c>
      <c r="L71" s="66" t="s">
        <v>153</v>
      </c>
      <c r="M71" s="10">
        <v>100</v>
      </c>
      <c r="N71" s="10">
        <v>99.3</v>
      </c>
      <c r="O71" s="10">
        <v>136.1</v>
      </c>
      <c r="P71" s="10">
        <v>88.9</v>
      </c>
      <c r="Q71" s="10">
        <v>78</v>
      </c>
      <c r="R71" s="10">
        <v>115.1</v>
      </c>
      <c r="S71" s="10">
        <v>124.5</v>
      </c>
      <c r="T71" s="10">
        <v>100.8</v>
      </c>
      <c r="U71" s="10">
        <v>73.099999999999994</v>
      </c>
      <c r="V71" s="10">
        <v>114.3</v>
      </c>
      <c r="W71" s="10">
        <v>103.6</v>
      </c>
      <c r="X71" s="10">
        <v>107.1</v>
      </c>
      <c r="Y71" s="10">
        <v>77.7</v>
      </c>
    </row>
    <row r="72" spans="2:25" ht="13.8" x14ac:dyDescent="0.25">
      <c r="B72" s="8">
        <v>2014</v>
      </c>
      <c r="C72" s="9" t="s">
        <v>109</v>
      </c>
      <c r="D72" s="10">
        <v>117.4</v>
      </c>
      <c r="E72" s="10">
        <v>100.9</v>
      </c>
      <c r="F72" s="10">
        <v>103.3</v>
      </c>
      <c r="G72" s="10">
        <v>111.1</v>
      </c>
      <c r="H72" s="10">
        <v>81.900000000000006</v>
      </c>
      <c r="I72" s="10">
        <v>115.3</v>
      </c>
      <c r="J72" s="10">
        <v>94.8</v>
      </c>
      <c r="K72" s="10">
        <v>103.4</v>
      </c>
      <c r="L72" s="66" t="s">
        <v>153</v>
      </c>
      <c r="M72" s="10">
        <v>100</v>
      </c>
      <c r="N72" s="10">
        <v>99.5</v>
      </c>
      <c r="O72" s="10">
        <v>136.1</v>
      </c>
      <c r="P72" s="10">
        <v>87.9</v>
      </c>
      <c r="Q72" s="10">
        <v>77.900000000000006</v>
      </c>
      <c r="R72" s="10">
        <v>108.5</v>
      </c>
      <c r="S72" s="10">
        <v>123.3</v>
      </c>
      <c r="T72" s="10">
        <v>102.3</v>
      </c>
      <c r="U72" s="10">
        <v>73</v>
      </c>
      <c r="V72" s="10">
        <v>114.3</v>
      </c>
      <c r="W72" s="10">
        <v>101.6</v>
      </c>
      <c r="X72" s="10">
        <v>107.1</v>
      </c>
      <c r="Y72" s="10">
        <v>79.400000000000006</v>
      </c>
    </row>
    <row r="73" spans="2:25" ht="13.8" x14ac:dyDescent="0.25">
      <c r="B73" s="8">
        <v>2014</v>
      </c>
      <c r="C73" s="9" t="s">
        <v>110</v>
      </c>
      <c r="D73" s="10">
        <v>118.2</v>
      </c>
      <c r="E73" s="10">
        <v>102.3</v>
      </c>
      <c r="F73" s="10">
        <v>103.2</v>
      </c>
      <c r="G73" s="10">
        <v>111.1</v>
      </c>
      <c r="H73" s="10">
        <v>82.5</v>
      </c>
      <c r="I73" s="10">
        <v>115.3</v>
      </c>
      <c r="J73" s="10">
        <v>94.3</v>
      </c>
      <c r="K73" s="10">
        <v>103.2</v>
      </c>
      <c r="L73" s="66" t="s">
        <v>153</v>
      </c>
      <c r="M73" s="10">
        <v>100</v>
      </c>
      <c r="N73" s="10">
        <v>97.2</v>
      </c>
      <c r="O73" s="10">
        <v>136.1</v>
      </c>
      <c r="P73" s="10">
        <v>88.5</v>
      </c>
      <c r="Q73" s="10">
        <v>79.5</v>
      </c>
      <c r="R73" s="10">
        <v>109.9</v>
      </c>
      <c r="S73" s="10">
        <v>124.1</v>
      </c>
      <c r="T73" s="10">
        <v>103.9</v>
      </c>
      <c r="U73" s="10">
        <v>73.2</v>
      </c>
      <c r="V73" s="10">
        <v>114</v>
      </c>
      <c r="W73" s="10">
        <v>102.9</v>
      </c>
      <c r="X73" s="10">
        <v>107.2</v>
      </c>
      <c r="Y73" s="10">
        <v>78.8</v>
      </c>
    </row>
    <row r="74" spans="2:25" ht="13.8" x14ac:dyDescent="0.25">
      <c r="B74" s="9">
        <v>2014</v>
      </c>
      <c r="C74" s="9" t="s">
        <v>47</v>
      </c>
      <c r="D74" s="121">
        <v>118.6</v>
      </c>
      <c r="E74" s="121">
        <v>97.9</v>
      </c>
      <c r="F74" s="121">
        <v>103.7</v>
      </c>
      <c r="G74" s="121">
        <v>111.1</v>
      </c>
      <c r="H74" s="121">
        <v>82.3</v>
      </c>
      <c r="I74" s="121">
        <v>105.4</v>
      </c>
      <c r="J74" s="121">
        <v>94.1</v>
      </c>
      <c r="K74" s="121">
        <v>103.4</v>
      </c>
      <c r="L74" s="123" t="s">
        <v>153</v>
      </c>
      <c r="M74" s="121">
        <v>100</v>
      </c>
      <c r="N74" s="121">
        <v>97.2</v>
      </c>
      <c r="O74" s="121">
        <v>136.1</v>
      </c>
      <c r="P74" s="121">
        <v>87.7</v>
      </c>
      <c r="Q74" s="121">
        <v>78.900000000000006</v>
      </c>
      <c r="R74" s="121">
        <v>108.8</v>
      </c>
      <c r="S74" s="121">
        <v>123.4</v>
      </c>
      <c r="T74" s="121">
        <v>105.3</v>
      </c>
      <c r="U74" s="121">
        <v>72.900000000000006</v>
      </c>
      <c r="V74" s="121">
        <v>115.6</v>
      </c>
      <c r="W74" s="121">
        <v>103.2</v>
      </c>
      <c r="X74" s="121">
        <v>107.2</v>
      </c>
      <c r="Y74" s="121">
        <v>77.3</v>
      </c>
    </row>
    <row r="75" spans="2:25" ht="13.8" x14ac:dyDescent="0.25">
      <c r="B75" s="8">
        <v>2015</v>
      </c>
      <c r="C75" s="9" t="s">
        <v>103</v>
      </c>
      <c r="D75" s="10">
        <v>118.6</v>
      </c>
      <c r="E75" s="10">
        <v>99.6</v>
      </c>
      <c r="F75" s="10">
        <v>102.2</v>
      </c>
      <c r="G75" s="10">
        <v>108.5</v>
      </c>
      <c r="H75" s="10">
        <v>82.2</v>
      </c>
      <c r="I75" s="10">
        <v>103.1</v>
      </c>
      <c r="J75" s="10">
        <v>93.6</v>
      </c>
      <c r="K75" s="10">
        <v>102.3</v>
      </c>
      <c r="L75" s="66" t="s">
        <v>153</v>
      </c>
      <c r="M75" s="10">
        <v>100</v>
      </c>
      <c r="N75" s="10">
        <v>99.5</v>
      </c>
      <c r="O75" s="10">
        <v>136.1</v>
      </c>
      <c r="P75" s="10">
        <v>90.2</v>
      </c>
      <c r="Q75" s="10">
        <v>78.099999999999994</v>
      </c>
      <c r="R75" s="10">
        <v>108</v>
      </c>
      <c r="S75" s="10">
        <v>123.5</v>
      </c>
      <c r="T75" s="10">
        <v>107.3</v>
      </c>
      <c r="U75" s="10">
        <v>73.3</v>
      </c>
      <c r="V75" s="10">
        <v>114.4</v>
      </c>
      <c r="W75" s="10">
        <v>104.5</v>
      </c>
      <c r="X75" s="10">
        <v>107.2</v>
      </c>
      <c r="Y75" s="10">
        <v>78.900000000000006</v>
      </c>
    </row>
    <row r="76" spans="2:25" ht="13.8" x14ac:dyDescent="0.25">
      <c r="B76" s="8">
        <v>2015</v>
      </c>
      <c r="C76" s="9" t="s">
        <v>104</v>
      </c>
      <c r="D76" s="10">
        <v>117.7</v>
      </c>
      <c r="E76" s="10">
        <v>97.9</v>
      </c>
      <c r="F76" s="10">
        <v>101.7</v>
      </c>
      <c r="G76" s="10">
        <v>112.7</v>
      </c>
      <c r="H76" s="10">
        <v>81.3</v>
      </c>
      <c r="I76" s="10">
        <v>90.2</v>
      </c>
      <c r="J76" s="10">
        <v>91.9</v>
      </c>
      <c r="K76" s="10">
        <v>102.3</v>
      </c>
      <c r="L76" s="66" t="s">
        <v>153</v>
      </c>
      <c r="M76" s="10">
        <v>100</v>
      </c>
      <c r="N76" s="10">
        <v>98.5</v>
      </c>
      <c r="O76" s="10">
        <v>135.80000000000001</v>
      </c>
      <c r="P76" s="10">
        <v>92.2</v>
      </c>
      <c r="Q76" s="10">
        <v>76.8</v>
      </c>
      <c r="R76" s="10">
        <v>109.4</v>
      </c>
      <c r="S76" s="10">
        <v>122.7</v>
      </c>
      <c r="T76" s="10">
        <v>109</v>
      </c>
      <c r="U76" s="10">
        <v>74.099999999999994</v>
      </c>
      <c r="V76" s="10">
        <v>115.2</v>
      </c>
      <c r="W76" s="10">
        <v>105.4</v>
      </c>
      <c r="X76" s="10">
        <v>107.2</v>
      </c>
      <c r="Y76" s="10">
        <v>75.8</v>
      </c>
    </row>
    <row r="77" spans="2:25" ht="13.8" x14ac:dyDescent="0.25">
      <c r="B77" s="8">
        <v>2015</v>
      </c>
      <c r="C77" s="9" t="s">
        <v>38</v>
      </c>
      <c r="D77" s="10">
        <v>118.8</v>
      </c>
      <c r="E77" s="10">
        <v>96.8</v>
      </c>
      <c r="F77" s="10">
        <v>102.7</v>
      </c>
      <c r="G77" s="10">
        <v>108.5</v>
      </c>
      <c r="H77" s="10">
        <v>81.3</v>
      </c>
      <c r="I77" s="10">
        <v>100.2</v>
      </c>
      <c r="J77" s="10">
        <v>93.1</v>
      </c>
      <c r="K77" s="10">
        <v>102.5</v>
      </c>
      <c r="L77" s="66" t="s">
        <v>153</v>
      </c>
      <c r="M77" s="10">
        <v>100</v>
      </c>
      <c r="N77" s="10">
        <v>98.5</v>
      </c>
      <c r="O77" s="10">
        <v>135.80000000000001</v>
      </c>
      <c r="P77" s="10">
        <v>91.8</v>
      </c>
      <c r="Q77" s="10">
        <v>76.7</v>
      </c>
      <c r="R77" s="10">
        <v>108.5</v>
      </c>
      <c r="S77" s="10">
        <v>121.4</v>
      </c>
      <c r="T77" s="10">
        <v>109.4</v>
      </c>
      <c r="U77" s="10">
        <v>72.900000000000006</v>
      </c>
      <c r="V77" s="10">
        <v>115</v>
      </c>
      <c r="W77" s="10">
        <v>105.3</v>
      </c>
      <c r="X77" s="10">
        <v>107.2</v>
      </c>
      <c r="Y77" s="10">
        <v>77</v>
      </c>
    </row>
    <row r="78" spans="2:25" ht="13.8" x14ac:dyDescent="0.25">
      <c r="B78" s="8">
        <v>2015</v>
      </c>
      <c r="C78" s="9" t="s">
        <v>105</v>
      </c>
      <c r="D78" s="10">
        <v>118.2</v>
      </c>
      <c r="E78" s="10">
        <v>95.2</v>
      </c>
      <c r="F78" s="10">
        <v>103.6</v>
      </c>
      <c r="G78" s="10">
        <v>109.6</v>
      </c>
      <c r="H78" s="10">
        <v>81.2</v>
      </c>
      <c r="I78" s="10">
        <v>95.2</v>
      </c>
      <c r="J78" s="10">
        <v>95.2</v>
      </c>
      <c r="K78" s="10">
        <v>105.6</v>
      </c>
      <c r="L78" s="66" t="s">
        <v>153</v>
      </c>
      <c r="M78" s="10">
        <v>100</v>
      </c>
      <c r="N78" s="10">
        <v>98.6</v>
      </c>
      <c r="O78" s="10">
        <v>135.80000000000001</v>
      </c>
      <c r="P78" s="10">
        <v>88.8</v>
      </c>
      <c r="Q78" s="10">
        <v>75.7</v>
      </c>
      <c r="R78" s="10">
        <v>106.2</v>
      </c>
      <c r="S78" s="10">
        <v>119.9</v>
      </c>
      <c r="T78" s="10">
        <v>109</v>
      </c>
      <c r="U78" s="10">
        <v>72.8</v>
      </c>
      <c r="V78" s="10">
        <v>114</v>
      </c>
      <c r="W78" s="10">
        <v>104.4</v>
      </c>
      <c r="X78" s="10">
        <v>107.2</v>
      </c>
      <c r="Y78" s="10">
        <v>80.099999999999994</v>
      </c>
    </row>
    <row r="79" spans="2:25" ht="13.8" x14ac:dyDescent="0.25">
      <c r="B79" s="8">
        <v>2015</v>
      </c>
      <c r="C79" s="9" t="s">
        <v>106</v>
      </c>
      <c r="D79" s="10">
        <v>118.5</v>
      </c>
      <c r="E79" s="10">
        <v>96.9</v>
      </c>
      <c r="F79" s="10">
        <v>102.9</v>
      </c>
      <c r="G79" s="10">
        <v>109.3</v>
      </c>
      <c r="H79" s="10">
        <v>81.2</v>
      </c>
      <c r="I79" s="10">
        <v>102.6</v>
      </c>
      <c r="J79" s="10">
        <v>96.3</v>
      </c>
      <c r="K79" s="10">
        <v>102.9</v>
      </c>
      <c r="L79" s="66" t="s">
        <v>153</v>
      </c>
      <c r="M79" s="10">
        <v>100</v>
      </c>
      <c r="N79" s="10">
        <v>97.9</v>
      </c>
      <c r="O79" s="10">
        <v>135.80000000000001</v>
      </c>
      <c r="P79" s="10">
        <v>88.7</v>
      </c>
      <c r="Q79" s="10">
        <v>76</v>
      </c>
      <c r="R79" s="10">
        <v>104.9</v>
      </c>
      <c r="S79" s="10">
        <v>119.6</v>
      </c>
      <c r="T79" s="10">
        <v>113.1</v>
      </c>
      <c r="U79" s="10">
        <v>72.900000000000006</v>
      </c>
      <c r="V79" s="10">
        <v>113.8</v>
      </c>
      <c r="W79" s="10">
        <v>104</v>
      </c>
      <c r="X79" s="10">
        <v>107.2</v>
      </c>
      <c r="Y79" s="10">
        <v>82.8</v>
      </c>
    </row>
    <row r="80" spans="2:25" ht="13.8" x14ac:dyDescent="0.25">
      <c r="B80" s="8">
        <v>2015</v>
      </c>
      <c r="C80" s="9" t="s">
        <v>41</v>
      </c>
      <c r="D80" s="10">
        <v>119</v>
      </c>
      <c r="E80" s="10">
        <v>96.1</v>
      </c>
      <c r="F80" s="10">
        <v>103.2</v>
      </c>
      <c r="G80" s="10">
        <v>107.8</v>
      </c>
      <c r="H80" s="10">
        <v>81.2</v>
      </c>
      <c r="I80" s="10">
        <v>99</v>
      </c>
      <c r="J80" s="10">
        <v>96.1</v>
      </c>
      <c r="K80" s="10">
        <v>102.9</v>
      </c>
      <c r="L80" s="66" t="s">
        <v>153</v>
      </c>
      <c r="M80" s="10">
        <v>100</v>
      </c>
      <c r="N80" s="10">
        <v>97.8</v>
      </c>
      <c r="O80" s="10">
        <v>141.5</v>
      </c>
      <c r="P80" s="10">
        <v>87.9</v>
      </c>
      <c r="Q80" s="10">
        <v>76.599999999999994</v>
      </c>
      <c r="R80" s="10">
        <v>104.4</v>
      </c>
      <c r="S80" s="10">
        <v>118.1</v>
      </c>
      <c r="T80" s="10">
        <v>114.2</v>
      </c>
      <c r="U80" s="10">
        <v>73.3</v>
      </c>
      <c r="V80" s="10">
        <v>114</v>
      </c>
      <c r="W80" s="10">
        <v>103.2</v>
      </c>
      <c r="X80" s="10">
        <v>107.2</v>
      </c>
      <c r="Y80" s="10">
        <v>82.8</v>
      </c>
    </row>
    <row r="81" spans="2:25" ht="13.8" x14ac:dyDescent="0.25">
      <c r="B81" s="8">
        <v>2015</v>
      </c>
      <c r="C81" s="9" t="s">
        <v>107</v>
      </c>
      <c r="D81" s="10">
        <v>118.6</v>
      </c>
      <c r="E81" s="10">
        <v>96.4</v>
      </c>
      <c r="F81" s="10">
        <v>102.5</v>
      </c>
      <c r="G81" s="10">
        <v>109.8</v>
      </c>
      <c r="H81" s="10">
        <v>81.599999999999994</v>
      </c>
      <c r="I81" s="10">
        <v>99.8</v>
      </c>
      <c r="J81" s="10">
        <v>95.4</v>
      </c>
      <c r="K81" s="10">
        <v>102.6</v>
      </c>
      <c r="L81" s="66" t="s">
        <v>153</v>
      </c>
      <c r="M81" s="10">
        <v>100</v>
      </c>
      <c r="N81" s="10">
        <v>98</v>
      </c>
      <c r="O81" s="10">
        <v>140.69999999999999</v>
      </c>
      <c r="P81" s="10">
        <v>88.9</v>
      </c>
      <c r="Q81" s="10">
        <v>75.8</v>
      </c>
      <c r="R81" s="10">
        <v>103.3</v>
      </c>
      <c r="S81" s="10">
        <v>118.5</v>
      </c>
      <c r="T81" s="10">
        <v>115.5</v>
      </c>
      <c r="U81" s="10">
        <v>73.5</v>
      </c>
      <c r="V81" s="10">
        <v>113.3</v>
      </c>
      <c r="W81" s="10">
        <v>103.2</v>
      </c>
      <c r="X81" s="10">
        <v>107.2</v>
      </c>
      <c r="Y81" s="10">
        <v>78.3</v>
      </c>
    </row>
    <row r="82" spans="2:25" ht="13.8" x14ac:dyDescent="0.25">
      <c r="B82" s="8">
        <v>2015</v>
      </c>
      <c r="C82" s="9" t="s">
        <v>108</v>
      </c>
      <c r="D82" s="10">
        <v>118.4</v>
      </c>
      <c r="E82" s="10">
        <v>96.2</v>
      </c>
      <c r="F82" s="10">
        <v>102.1</v>
      </c>
      <c r="G82" s="10">
        <v>107.3</v>
      </c>
      <c r="H82" s="10">
        <v>81.599999999999994</v>
      </c>
      <c r="I82" s="10">
        <v>91.5</v>
      </c>
      <c r="J82" s="10">
        <v>94.9</v>
      </c>
      <c r="K82" s="10">
        <v>102.6</v>
      </c>
      <c r="L82" s="66" t="s">
        <v>153</v>
      </c>
      <c r="M82" s="10">
        <v>100</v>
      </c>
      <c r="N82" s="10">
        <v>97.9</v>
      </c>
      <c r="O82" s="10">
        <v>142.6</v>
      </c>
      <c r="P82" s="10">
        <v>89</v>
      </c>
      <c r="Q82" s="10">
        <v>75.599999999999994</v>
      </c>
      <c r="R82" s="10">
        <v>104.1</v>
      </c>
      <c r="S82" s="10">
        <v>119.4</v>
      </c>
      <c r="T82" s="10">
        <v>111.4</v>
      </c>
      <c r="U82" s="10">
        <v>73.5</v>
      </c>
      <c r="V82" s="10">
        <v>113.4</v>
      </c>
      <c r="W82" s="10">
        <v>103</v>
      </c>
      <c r="X82" s="10">
        <v>107.2</v>
      </c>
      <c r="Y82" s="10">
        <v>78.3</v>
      </c>
    </row>
    <row r="83" spans="2:25" ht="13.8" x14ac:dyDescent="0.25">
      <c r="B83" s="8">
        <v>2015</v>
      </c>
      <c r="C83" s="9" t="s">
        <v>44</v>
      </c>
      <c r="D83" s="10">
        <v>119.9</v>
      </c>
      <c r="E83" s="10">
        <v>96.7</v>
      </c>
      <c r="F83" s="10">
        <v>103.9</v>
      </c>
      <c r="G83" s="10">
        <v>106.5</v>
      </c>
      <c r="H83" s="10">
        <v>81.2</v>
      </c>
      <c r="I83" s="10">
        <v>80.5</v>
      </c>
      <c r="J83" s="10">
        <v>93.9</v>
      </c>
      <c r="K83" s="10">
        <v>102.6</v>
      </c>
      <c r="L83" s="66" t="s">
        <v>153</v>
      </c>
      <c r="M83" s="10">
        <v>100</v>
      </c>
      <c r="N83" s="10">
        <v>98</v>
      </c>
      <c r="O83" s="10">
        <v>141.4</v>
      </c>
      <c r="P83" s="10">
        <v>88.1</v>
      </c>
      <c r="Q83" s="10">
        <v>75.8</v>
      </c>
      <c r="R83" s="10">
        <v>104.9</v>
      </c>
      <c r="S83" s="10">
        <v>119.9</v>
      </c>
      <c r="T83" s="10">
        <v>109.3</v>
      </c>
      <c r="U83" s="10">
        <v>73.2</v>
      </c>
      <c r="V83" s="10">
        <v>113.3</v>
      </c>
      <c r="W83" s="10">
        <v>103.7</v>
      </c>
      <c r="X83" s="10">
        <v>107.2</v>
      </c>
      <c r="Y83" s="10">
        <v>77</v>
      </c>
    </row>
    <row r="84" spans="2:25" ht="13.8" x14ac:dyDescent="0.25">
      <c r="B84" s="8">
        <v>2015</v>
      </c>
      <c r="C84" s="9" t="s">
        <v>109</v>
      </c>
      <c r="D84" s="10">
        <v>120.3</v>
      </c>
      <c r="E84" s="10">
        <v>96.9</v>
      </c>
      <c r="F84" s="10">
        <v>102.5</v>
      </c>
      <c r="G84" s="10">
        <v>108.9</v>
      </c>
      <c r="H84" s="10">
        <v>81.900000000000006</v>
      </c>
      <c r="I84" s="10">
        <v>81.099999999999994</v>
      </c>
      <c r="J84" s="10">
        <v>93.8</v>
      </c>
      <c r="K84" s="10">
        <v>105.1</v>
      </c>
      <c r="L84" s="66" t="s">
        <v>153</v>
      </c>
      <c r="M84" s="10">
        <v>100</v>
      </c>
      <c r="N84" s="10">
        <v>97.9</v>
      </c>
      <c r="O84" s="10">
        <v>141.4</v>
      </c>
      <c r="P84" s="10">
        <v>88.6</v>
      </c>
      <c r="Q84" s="10">
        <v>74.099999999999994</v>
      </c>
      <c r="R84" s="10">
        <v>103.1</v>
      </c>
      <c r="S84" s="10">
        <v>120.2</v>
      </c>
      <c r="T84" s="10">
        <v>108.8</v>
      </c>
      <c r="U84" s="10">
        <v>72.8</v>
      </c>
      <c r="V84" s="10">
        <v>113.4</v>
      </c>
      <c r="W84" s="10">
        <v>104.2</v>
      </c>
      <c r="X84" s="10">
        <v>107.2</v>
      </c>
      <c r="Y84" s="10">
        <v>75</v>
      </c>
    </row>
    <row r="85" spans="2:25" ht="13.8" x14ac:dyDescent="0.25">
      <c r="B85" s="8">
        <v>2015</v>
      </c>
      <c r="C85" s="9" t="s">
        <v>110</v>
      </c>
      <c r="D85" s="10">
        <v>119.8</v>
      </c>
      <c r="E85" s="10">
        <v>98</v>
      </c>
      <c r="F85" s="10">
        <v>102.6</v>
      </c>
      <c r="G85" s="10">
        <v>108</v>
      </c>
      <c r="H85" s="10">
        <v>82.1</v>
      </c>
      <c r="I85" s="10">
        <v>82</v>
      </c>
      <c r="J85" s="10">
        <v>93.3</v>
      </c>
      <c r="K85" s="10">
        <v>105.9</v>
      </c>
      <c r="L85" s="66" t="s">
        <v>153</v>
      </c>
      <c r="M85" s="10">
        <v>100</v>
      </c>
      <c r="N85" s="10">
        <v>97.9</v>
      </c>
      <c r="O85" s="10">
        <v>141</v>
      </c>
      <c r="P85" s="10">
        <v>88.1</v>
      </c>
      <c r="Q85" s="10">
        <v>73</v>
      </c>
      <c r="R85" s="10">
        <v>101.1</v>
      </c>
      <c r="S85" s="10">
        <v>120.9</v>
      </c>
      <c r="T85" s="10">
        <v>104.9</v>
      </c>
      <c r="U85" s="10">
        <v>72.8</v>
      </c>
      <c r="V85" s="10">
        <v>115</v>
      </c>
      <c r="W85" s="10">
        <v>104.2</v>
      </c>
      <c r="X85" s="10">
        <v>107.2</v>
      </c>
      <c r="Y85" s="10">
        <v>73.599999999999994</v>
      </c>
    </row>
    <row r="86" spans="2:25" ht="13.8" x14ac:dyDescent="0.25">
      <c r="B86" s="9">
        <v>2015</v>
      </c>
      <c r="C86" s="9" t="s">
        <v>47</v>
      </c>
      <c r="D86" s="121">
        <v>118.8</v>
      </c>
      <c r="E86" s="121">
        <v>97.9</v>
      </c>
      <c r="F86" s="121">
        <v>103</v>
      </c>
      <c r="G86" s="121">
        <v>107.4</v>
      </c>
      <c r="H86" s="121">
        <v>81.900000000000006</v>
      </c>
      <c r="I86" s="121">
        <v>78.900000000000006</v>
      </c>
      <c r="J86" s="121">
        <v>94.4</v>
      </c>
      <c r="K86" s="121">
        <v>108.3</v>
      </c>
      <c r="L86" s="123" t="s">
        <v>153</v>
      </c>
      <c r="M86" s="121">
        <v>100</v>
      </c>
      <c r="N86" s="121">
        <v>96.8</v>
      </c>
      <c r="O86" s="121">
        <v>141</v>
      </c>
      <c r="P86" s="121">
        <v>89</v>
      </c>
      <c r="Q86" s="121">
        <v>72.2</v>
      </c>
      <c r="R86" s="121">
        <v>99.9</v>
      </c>
      <c r="S86" s="121">
        <v>120.8</v>
      </c>
      <c r="T86" s="121">
        <v>103.3</v>
      </c>
      <c r="U86" s="121">
        <v>72.8</v>
      </c>
      <c r="V86" s="121">
        <v>115.7</v>
      </c>
      <c r="W86" s="121">
        <v>104.2</v>
      </c>
      <c r="X86" s="121">
        <v>107.2</v>
      </c>
      <c r="Y86" s="121">
        <v>74.099999999999994</v>
      </c>
    </row>
    <row r="87" spans="2:25" ht="13.8" x14ac:dyDescent="0.25">
      <c r="B87" s="8">
        <v>2016</v>
      </c>
      <c r="C87" s="9" t="s">
        <v>103</v>
      </c>
      <c r="D87" s="10">
        <v>120.3</v>
      </c>
      <c r="E87" s="10">
        <v>95.5</v>
      </c>
      <c r="F87" s="10">
        <v>103</v>
      </c>
      <c r="G87" s="10">
        <v>89.3</v>
      </c>
      <c r="H87" s="10">
        <v>88.5</v>
      </c>
      <c r="I87" s="10">
        <v>72.599999999999994</v>
      </c>
      <c r="J87" s="10">
        <v>96.5</v>
      </c>
      <c r="K87" s="10">
        <v>105.5</v>
      </c>
      <c r="L87" s="66" t="s">
        <v>153</v>
      </c>
      <c r="M87" s="10">
        <v>100</v>
      </c>
      <c r="N87" s="10">
        <v>96.7</v>
      </c>
      <c r="O87" s="10">
        <v>125.5</v>
      </c>
      <c r="P87" s="10">
        <v>86.1</v>
      </c>
      <c r="Q87" s="10">
        <v>72.2</v>
      </c>
      <c r="R87" s="10">
        <v>103.8</v>
      </c>
      <c r="S87" s="10">
        <v>119.1</v>
      </c>
      <c r="T87" s="10">
        <v>102.2</v>
      </c>
      <c r="U87" s="10">
        <v>95.8</v>
      </c>
      <c r="V87" s="10">
        <v>108.3</v>
      </c>
      <c r="W87" s="10">
        <v>101.3</v>
      </c>
      <c r="X87" s="10">
        <v>107</v>
      </c>
      <c r="Y87" s="10">
        <v>76.3</v>
      </c>
    </row>
    <row r="88" spans="2:25" ht="13.8" x14ac:dyDescent="0.25">
      <c r="B88" s="8">
        <v>2016</v>
      </c>
      <c r="C88" s="9" t="s">
        <v>104</v>
      </c>
      <c r="D88" s="10">
        <v>119.6</v>
      </c>
      <c r="E88" s="10">
        <v>102.7</v>
      </c>
      <c r="F88" s="10">
        <v>102.2</v>
      </c>
      <c r="G88" s="10">
        <v>89.2</v>
      </c>
      <c r="H88" s="10">
        <v>87.4</v>
      </c>
      <c r="I88" s="10">
        <v>69.3</v>
      </c>
      <c r="J88" s="10">
        <v>94.8</v>
      </c>
      <c r="K88" s="10">
        <v>103.5</v>
      </c>
      <c r="L88" s="66" t="s">
        <v>153</v>
      </c>
      <c r="M88" s="10">
        <v>100</v>
      </c>
      <c r="N88" s="10">
        <v>97.5</v>
      </c>
      <c r="O88" s="10">
        <v>130.6</v>
      </c>
      <c r="P88" s="10">
        <v>88.8</v>
      </c>
      <c r="Q88" s="10">
        <v>69.900000000000006</v>
      </c>
      <c r="R88" s="10">
        <v>100.8</v>
      </c>
      <c r="S88" s="10">
        <v>119.7</v>
      </c>
      <c r="T88" s="10">
        <v>101.2</v>
      </c>
      <c r="U88" s="10">
        <v>94.4</v>
      </c>
      <c r="V88" s="10">
        <v>108.7</v>
      </c>
      <c r="W88" s="10">
        <v>101.4</v>
      </c>
      <c r="X88" s="10">
        <v>106.8</v>
      </c>
      <c r="Y88" s="10">
        <v>79.5</v>
      </c>
    </row>
    <row r="89" spans="2:25" ht="13.8" x14ac:dyDescent="0.25">
      <c r="B89" s="8">
        <v>2016</v>
      </c>
      <c r="C89" s="9" t="s">
        <v>38</v>
      </c>
      <c r="D89" s="10">
        <v>118.4</v>
      </c>
      <c r="E89" s="10">
        <v>99.3</v>
      </c>
      <c r="F89" s="10">
        <v>102.1</v>
      </c>
      <c r="G89" s="10">
        <v>87.8</v>
      </c>
      <c r="H89" s="10">
        <v>88</v>
      </c>
      <c r="I89" s="10">
        <v>68.900000000000006</v>
      </c>
      <c r="J89" s="10">
        <v>95.2</v>
      </c>
      <c r="K89" s="10">
        <v>103.5</v>
      </c>
      <c r="L89" s="66" t="s">
        <v>153</v>
      </c>
      <c r="M89" s="10">
        <v>100</v>
      </c>
      <c r="N89" s="10">
        <v>97.9</v>
      </c>
      <c r="O89" s="10">
        <v>120.4</v>
      </c>
      <c r="P89" s="10">
        <v>86.8</v>
      </c>
      <c r="Q89" s="10">
        <v>69.400000000000006</v>
      </c>
      <c r="R89" s="10">
        <v>99.7</v>
      </c>
      <c r="S89" s="10">
        <v>118.7</v>
      </c>
      <c r="T89" s="10">
        <v>99.5</v>
      </c>
      <c r="U89" s="10">
        <v>94.5</v>
      </c>
      <c r="V89" s="10">
        <v>109.4</v>
      </c>
      <c r="W89" s="10">
        <v>101.5</v>
      </c>
      <c r="X89" s="10">
        <v>107.1</v>
      </c>
      <c r="Y89" s="10">
        <v>75.3</v>
      </c>
    </row>
    <row r="90" spans="2:25" ht="13.8" x14ac:dyDescent="0.25">
      <c r="B90" s="8">
        <v>2016</v>
      </c>
      <c r="C90" s="9" t="s">
        <v>105</v>
      </c>
      <c r="D90" s="10">
        <v>118.4</v>
      </c>
      <c r="E90" s="10">
        <v>98.8</v>
      </c>
      <c r="F90" s="10">
        <v>102.9</v>
      </c>
      <c r="G90" s="10">
        <v>88.1</v>
      </c>
      <c r="H90" s="10">
        <v>87.6</v>
      </c>
      <c r="I90" s="10">
        <v>76.099999999999994</v>
      </c>
      <c r="J90" s="10">
        <v>95.7</v>
      </c>
      <c r="K90" s="10">
        <v>103.5</v>
      </c>
      <c r="L90" s="66" t="s">
        <v>153</v>
      </c>
      <c r="M90" s="10">
        <v>100</v>
      </c>
      <c r="N90" s="10">
        <v>98.1</v>
      </c>
      <c r="O90" s="10">
        <v>126.8</v>
      </c>
      <c r="P90" s="10">
        <v>86.2</v>
      </c>
      <c r="Q90" s="10">
        <v>68.400000000000006</v>
      </c>
      <c r="R90" s="10">
        <v>98.9</v>
      </c>
      <c r="S90" s="10">
        <v>117.6</v>
      </c>
      <c r="T90" s="10">
        <v>98.8</v>
      </c>
      <c r="U90" s="10">
        <v>94.5</v>
      </c>
      <c r="V90" s="10">
        <v>114.9</v>
      </c>
      <c r="W90" s="10">
        <v>101.6</v>
      </c>
      <c r="X90" s="10">
        <v>106.6</v>
      </c>
      <c r="Y90" s="10">
        <v>78.900000000000006</v>
      </c>
    </row>
    <row r="91" spans="2:25" ht="13.8" x14ac:dyDescent="0.25">
      <c r="B91" s="8">
        <v>2016</v>
      </c>
      <c r="C91" s="9" t="s">
        <v>106</v>
      </c>
      <c r="D91" s="10">
        <v>121.3</v>
      </c>
      <c r="E91" s="10">
        <v>100</v>
      </c>
      <c r="F91" s="10">
        <v>104.1</v>
      </c>
      <c r="G91" s="10">
        <v>88.7</v>
      </c>
      <c r="H91" s="10">
        <v>88.9</v>
      </c>
      <c r="I91" s="10">
        <v>81.599999999999994</v>
      </c>
      <c r="J91" s="10">
        <v>96</v>
      </c>
      <c r="K91" s="10">
        <v>104</v>
      </c>
      <c r="L91" s="66" t="s">
        <v>153</v>
      </c>
      <c r="M91" s="10">
        <v>100</v>
      </c>
      <c r="N91" s="10">
        <v>98.3</v>
      </c>
      <c r="O91" s="10">
        <v>125.9</v>
      </c>
      <c r="P91" s="10">
        <v>86.5</v>
      </c>
      <c r="Q91" s="10">
        <v>69</v>
      </c>
      <c r="R91" s="10">
        <v>97.2</v>
      </c>
      <c r="S91" s="10">
        <v>117.1</v>
      </c>
      <c r="T91" s="10">
        <v>99.9</v>
      </c>
      <c r="U91" s="10">
        <v>94.7</v>
      </c>
      <c r="V91" s="10">
        <v>114.8</v>
      </c>
      <c r="W91" s="10">
        <v>101.6</v>
      </c>
      <c r="X91" s="10">
        <v>106.6</v>
      </c>
      <c r="Y91" s="10">
        <v>76.5</v>
      </c>
    </row>
    <row r="92" spans="2:25" ht="13.8" x14ac:dyDescent="0.25">
      <c r="B92" s="8">
        <v>2016</v>
      </c>
      <c r="C92" s="9" t="s">
        <v>41</v>
      </c>
      <c r="D92" s="10">
        <v>121.4</v>
      </c>
      <c r="E92" s="10">
        <v>100.5</v>
      </c>
      <c r="F92" s="10">
        <v>101.7</v>
      </c>
      <c r="G92" s="10">
        <v>89.5</v>
      </c>
      <c r="H92" s="10">
        <v>89.7</v>
      </c>
      <c r="I92" s="10">
        <v>88.9</v>
      </c>
      <c r="J92" s="10">
        <v>95.2</v>
      </c>
      <c r="K92" s="10">
        <v>104</v>
      </c>
      <c r="L92" s="66" t="s">
        <v>153</v>
      </c>
      <c r="M92" s="10">
        <v>100</v>
      </c>
      <c r="N92" s="10">
        <v>98.3</v>
      </c>
      <c r="O92" s="10">
        <v>126.3</v>
      </c>
      <c r="P92" s="10">
        <v>87.1</v>
      </c>
      <c r="Q92" s="10">
        <v>72.099999999999994</v>
      </c>
      <c r="R92" s="10">
        <v>95.4</v>
      </c>
      <c r="S92" s="10">
        <v>116.4</v>
      </c>
      <c r="T92" s="10">
        <v>99.2</v>
      </c>
      <c r="U92" s="10">
        <v>94.5</v>
      </c>
      <c r="V92" s="10">
        <v>115</v>
      </c>
      <c r="W92" s="10">
        <v>102.1</v>
      </c>
      <c r="X92" s="10">
        <v>107.4</v>
      </c>
      <c r="Y92" s="10">
        <v>79.400000000000006</v>
      </c>
    </row>
    <row r="93" spans="2:25" ht="13.8" x14ac:dyDescent="0.25">
      <c r="B93" s="8">
        <v>2016</v>
      </c>
      <c r="C93" s="9" t="s">
        <v>107</v>
      </c>
      <c r="D93" s="10">
        <v>121.4</v>
      </c>
      <c r="E93" s="10">
        <v>100.6</v>
      </c>
      <c r="F93" s="10">
        <v>101.4</v>
      </c>
      <c r="G93" s="10">
        <v>88.7</v>
      </c>
      <c r="H93" s="10">
        <v>89.8</v>
      </c>
      <c r="I93" s="10">
        <v>85.9</v>
      </c>
      <c r="J93" s="10">
        <v>94.8</v>
      </c>
      <c r="K93" s="10">
        <v>99.3</v>
      </c>
      <c r="L93" s="66" t="s">
        <v>153</v>
      </c>
      <c r="M93" s="10">
        <v>100</v>
      </c>
      <c r="N93" s="10">
        <v>98.3</v>
      </c>
      <c r="O93" s="10">
        <v>126.7</v>
      </c>
      <c r="P93" s="10">
        <v>87.4</v>
      </c>
      <c r="Q93" s="10">
        <v>75.8</v>
      </c>
      <c r="R93" s="10">
        <v>95</v>
      </c>
      <c r="S93" s="10">
        <v>117.3</v>
      </c>
      <c r="T93" s="10">
        <v>99.3</v>
      </c>
      <c r="U93" s="10">
        <v>94</v>
      </c>
      <c r="V93" s="10">
        <v>114</v>
      </c>
      <c r="W93" s="10">
        <v>101.5</v>
      </c>
      <c r="X93" s="10">
        <v>107.2</v>
      </c>
      <c r="Y93" s="10">
        <v>82</v>
      </c>
    </row>
    <row r="94" spans="2:25" ht="13.8" x14ac:dyDescent="0.25">
      <c r="B94" s="8">
        <v>2016</v>
      </c>
      <c r="C94" s="9" t="s">
        <v>108</v>
      </c>
      <c r="D94" s="10">
        <v>121.4</v>
      </c>
      <c r="E94" s="10">
        <v>99.2</v>
      </c>
      <c r="F94" s="10">
        <v>101.7</v>
      </c>
      <c r="G94" s="10">
        <v>87.7</v>
      </c>
      <c r="H94" s="10">
        <v>90.9</v>
      </c>
      <c r="I94" s="10">
        <v>80.3</v>
      </c>
      <c r="J94" s="10">
        <v>94.6</v>
      </c>
      <c r="K94" s="10">
        <v>99.3</v>
      </c>
      <c r="L94" s="66" t="s">
        <v>153</v>
      </c>
      <c r="M94" s="10">
        <v>100</v>
      </c>
      <c r="N94" s="10">
        <v>98.3</v>
      </c>
      <c r="O94" s="10">
        <v>127.3</v>
      </c>
      <c r="P94" s="10">
        <v>86.5</v>
      </c>
      <c r="Q94" s="10">
        <v>76.400000000000006</v>
      </c>
      <c r="R94" s="10">
        <v>96.2</v>
      </c>
      <c r="S94" s="10">
        <v>117.4</v>
      </c>
      <c r="T94" s="10">
        <v>98.1</v>
      </c>
      <c r="U94" s="10">
        <v>95.1</v>
      </c>
      <c r="V94" s="10">
        <v>112.4</v>
      </c>
      <c r="W94" s="10">
        <v>102.5</v>
      </c>
      <c r="X94" s="10">
        <v>107.6</v>
      </c>
      <c r="Y94" s="10">
        <v>79.3</v>
      </c>
    </row>
    <row r="95" spans="2:25" ht="13.8" x14ac:dyDescent="0.25">
      <c r="B95" s="8">
        <v>2016</v>
      </c>
      <c r="C95" s="9" t="s">
        <v>44</v>
      </c>
      <c r="D95" s="10">
        <v>121.7</v>
      </c>
      <c r="E95" s="10">
        <v>99.6</v>
      </c>
      <c r="F95" s="10">
        <v>101.7</v>
      </c>
      <c r="G95" s="10">
        <v>87.7</v>
      </c>
      <c r="H95" s="10">
        <v>92</v>
      </c>
      <c r="I95" s="10">
        <v>85.7</v>
      </c>
      <c r="J95" s="10">
        <v>94.8</v>
      </c>
      <c r="K95" s="10">
        <v>99.1</v>
      </c>
      <c r="L95" s="66" t="s">
        <v>153</v>
      </c>
      <c r="M95" s="10">
        <v>100</v>
      </c>
      <c r="N95" s="10">
        <v>98.3</v>
      </c>
      <c r="O95" s="10">
        <v>127.9</v>
      </c>
      <c r="P95" s="10">
        <v>86.5</v>
      </c>
      <c r="Q95" s="10">
        <v>76.5</v>
      </c>
      <c r="R95" s="10">
        <v>98.3</v>
      </c>
      <c r="S95" s="10">
        <v>116.6</v>
      </c>
      <c r="T95" s="10">
        <v>100.8</v>
      </c>
      <c r="U95" s="10">
        <v>94.5</v>
      </c>
      <c r="V95" s="10">
        <v>112.5</v>
      </c>
      <c r="W95" s="10">
        <v>102.6</v>
      </c>
      <c r="X95" s="10">
        <v>107.9</v>
      </c>
      <c r="Y95" s="10">
        <v>77.3</v>
      </c>
    </row>
    <row r="96" spans="2:25" ht="13.8" x14ac:dyDescent="0.25">
      <c r="B96" s="8">
        <v>2016</v>
      </c>
      <c r="C96" s="9" t="s">
        <v>109</v>
      </c>
      <c r="D96" s="10">
        <v>121.2</v>
      </c>
      <c r="E96" s="10">
        <v>101</v>
      </c>
      <c r="F96" s="10">
        <v>103</v>
      </c>
      <c r="G96" s="10">
        <v>88.2</v>
      </c>
      <c r="H96" s="10">
        <v>92</v>
      </c>
      <c r="I96" s="10">
        <v>86.5</v>
      </c>
      <c r="J96" s="10">
        <v>95.4</v>
      </c>
      <c r="K96" s="10">
        <v>100.2</v>
      </c>
      <c r="L96" s="66" t="s">
        <v>153</v>
      </c>
      <c r="M96" s="10">
        <v>100</v>
      </c>
      <c r="N96" s="10">
        <v>98.4</v>
      </c>
      <c r="O96" s="10">
        <v>129.19999999999999</v>
      </c>
      <c r="P96" s="10">
        <v>86.7</v>
      </c>
      <c r="Q96" s="10">
        <v>75.5</v>
      </c>
      <c r="R96" s="10">
        <v>98</v>
      </c>
      <c r="S96" s="10">
        <v>117.5</v>
      </c>
      <c r="T96" s="10">
        <v>99.9</v>
      </c>
      <c r="U96" s="10">
        <v>93.8</v>
      </c>
      <c r="V96" s="10">
        <v>112.7</v>
      </c>
      <c r="W96" s="10">
        <v>102.9</v>
      </c>
      <c r="X96" s="10">
        <v>107.9</v>
      </c>
      <c r="Y96" s="10">
        <v>75.3</v>
      </c>
    </row>
    <row r="97" spans="2:25" ht="13.8" x14ac:dyDescent="0.25">
      <c r="B97" s="8">
        <v>2016</v>
      </c>
      <c r="C97" s="9" t="s">
        <v>110</v>
      </c>
      <c r="D97" s="10">
        <v>121.2</v>
      </c>
      <c r="E97" s="10">
        <v>98.4</v>
      </c>
      <c r="F97" s="10">
        <v>104.2</v>
      </c>
      <c r="G97" s="10">
        <v>87.5</v>
      </c>
      <c r="H97" s="10">
        <v>91.9</v>
      </c>
      <c r="I97" s="10">
        <v>89</v>
      </c>
      <c r="J97" s="10">
        <v>95.2</v>
      </c>
      <c r="K97" s="10">
        <v>99.8</v>
      </c>
      <c r="L97" s="66" t="s">
        <v>153</v>
      </c>
      <c r="M97" s="10">
        <v>100</v>
      </c>
      <c r="N97" s="10">
        <v>98.3</v>
      </c>
      <c r="O97" s="10">
        <v>128.5</v>
      </c>
      <c r="P97" s="10">
        <v>86.4</v>
      </c>
      <c r="Q97" s="10">
        <v>77.099999999999994</v>
      </c>
      <c r="R97" s="10">
        <v>99.8</v>
      </c>
      <c r="S97" s="10">
        <v>118.1</v>
      </c>
      <c r="T97" s="10">
        <v>99.9</v>
      </c>
      <c r="U97" s="10">
        <v>93.7</v>
      </c>
      <c r="V97" s="10">
        <v>113.5</v>
      </c>
      <c r="W97" s="10">
        <v>101.1</v>
      </c>
      <c r="X97" s="10">
        <v>106.9</v>
      </c>
      <c r="Y97" s="10">
        <v>74</v>
      </c>
    </row>
    <row r="98" spans="2:25" ht="13.8" x14ac:dyDescent="0.25">
      <c r="B98" s="9">
        <v>2016</v>
      </c>
      <c r="C98" s="9" t="s">
        <v>47</v>
      </c>
      <c r="D98" s="121">
        <v>120.2</v>
      </c>
      <c r="E98" s="121">
        <v>97.5</v>
      </c>
      <c r="F98" s="121">
        <v>102.1</v>
      </c>
      <c r="G98" s="121">
        <v>87</v>
      </c>
      <c r="H98" s="121">
        <v>91.9</v>
      </c>
      <c r="I98" s="121">
        <v>92.6</v>
      </c>
      <c r="J98" s="121">
        <v>94.8</v>
      </c>
      <c r="K98" s="121">
        <v>99.8</v>
      </c>
      <c r="L98" s="123" t="s">
        <v>153</v>
      </c>
      <c r="M98" s="121">
        <v>100</v>
      </c>
      <c r="N98" s="121">
        <v>97.3</v>
      </c>
      <c r="O98" s="121">
        <v>129.1</v>
      </c>
      <c r="P98" s="121">
        <v>85.9</v>
      </c>
      <c r="Q98" s="121">
        <v>77.099999999999994</v>
      </c>
      <c r="R98" s="121">
        <v>95.3</v>
      </c>
      <c r="S98" s="121">
        <v>119.1</v>
      </c>
      <c r="T98" s="121">
        <v>103.3</v>
      </c>
      <c r="U98" s="121">
        <v>93.7</v>
      </c>
      <c r="V98" s="121">
        <v>114.1</v>
      </c>
      <c r="W98" s="121">
        <v>102</v>
      </c>
      <c r="X98" s="121">
        <v>102.9</v>
      </c>
      <c r="Y98" s="121">
        <v>74</v>
      </c>
    </row>
    <row r="99" spans="2:25" ht="13.8" x14ac:dyDescent="0.25">
      <c r="B99" s="8">
        <v>2017</v>
      </c>
      <c r="C99" s="9" t="s">
        <v>103</v>
      </c>
      <c r="D99" s="10">
        <v>121.3</v>
      </c>
      <c r="E99" s="10">
        <v>96.8</v>
      </c>
      <c r="F99" s="10">
        <v>110.8</v>
      </c>
      <c r="G99" s="10">
        <v>116.3</v>
      </c>
      <c r="H99" s="10">
        <v>87.4</v>
      </c>
      <c r="I99" s="10">
        <v>72</v>
      </c>
      <c r="J99" s="10">
        <v>94.2</v>
      </c>
      <c r="K99" s="10">
        <v>115.3</v>
      </c>
      <c r="L99" s="66" t="s">
        <v>153</v>
      </c>
      <c r="M99" s="10">
        <v>100</v>
      </c>
      <c r="N99" s="10">
        <v>97.1</v>
      </c>
      <c r="O99" s="10">
        <v>136</v>
      </c>
      <c r="P99" s="10">
        <v>83.6</v>
      </c>
      <c r="Q99" s="10">
        <v>60.8</v>
      </c>
      <c r="R99" s="10">
        <v>90.5</v>
      </c>
      <c r="S99" s="10">
        <v>129.1</v>
      </c>
      <c r="T99" s="10">
        <v>105.1</v>
      </c>
      <c r="U99" s="10">
        <v>57.2</v>
      </c>
      <c r="V99" s="10">
        <v>123.5</v>
      </c>
      <c r="W99" s="10">
        <v>103.9</v>
      </c>
      <c r="X99" s="10">
        <v>109</v>
      </c>
      <c r="Y99" s="10">
        <v>67</v>
      </c>
    </row>
    <row r="100" spans="2:25" ht="13.8" x14ac:dyDescent="0.25">
      <c r="B100" s="8">
        <v>2017</v>
      </c>
      <c r="C100" s="9" t="s">
        <v>104</v>
      </c>
      <c r="D100" s="10">
        <v>127.9</v>
      </c>
      <c r="E100" s="10">
        <v>102.3</v>
      </c>
      <c r="F100" s="10">
        <v>111</v>
      </c>
      <c r="G100" s="10">
        <v>120.6</v>
      </c>
      <c r="H100" s="10">
        <v>87.5</v>
      </c>
      <c r="I100" s="10">
        <v>69.8</v>
      </c>
      <c r="J100" s="10">
        <v>92.9</v>
      </c>
      <c r="K100" s="10">
        <v>115.6</v>
      </c>
      <c r="L100" s="66" t="s">
        <v>153</v>
      </c>
      <c r="M100" s="10">
        <v>99.8</v>
      </c>
      <c r="N100" s="10">
        <v>95.6</v>
      </c>
      <c r="O100" s="10">
        <v>136.69999999999999</v>
      </c>
      <c r="P100" s="10">
        <v>87.1</v>
      </c>
      <c r="Q100" s="10">
        <v>64</v>
      </c>
      <c r="R100" s="10">
        <v>87.8</v>
      </c>
      <c r="S100" s="10">
        <v>136.69999999999999</v>
      </c>
      <c r="T100" s="10">
        <v>108.9</v>
      </c>
      <c r="U100" s="10">
        <v>65.599999999999994</v>
      </c>
      <c r="V100" s="10">
        <v>123.5</v>
      </c>
      <c r="W100" s="10">
        <v>109.3</v>
      </c>
      <c r="X100" s="10">
        <v>109</v>
      </c>
      <c r="Y100" s="10">
        <v>67.599999999999994</v>
      </c>
    </row>
    <row r="101" spans="2:25" ht="13.8" x14ac:dyDescent="0.25">
      <c r="B101" s="8">
        <v>2017</v>
      </c>
      <c r="C101" s="9" t="s">
        <v>38</v>
      </c>
      <c r="D101" s="10">
        <v>127.2</v>
      </c>
      <c r="E101" s="10">
        <v>96.3</v>
      </c>
      <c r="F101" s="10">
        <v>109.5</v>
      </c>
      <c r="G101" s="10">
        <v>120.9</v>
      </c>
      <c r="H101" s="10">
        <v>88.7</v>
      </c>
      <c r="I101" s="10">
        <v>70.2</v>
      </c>
      <c r="J101" s="10">
        <v>94</v>
      </c>
      <c r="K101" s="10">
        <v>133.6</v>
      </c>
      <c r="L101" s="66" t="s">
        <v>153</v>
      </c>
      <c r="M101" s="10">
        <v>99.8</v>
      </c>
      <c r="N101" s="10">
        <v>95.9</v>
      </c>
      <c r="O101" s="10">
        <v>137</v>
      </c>
      <c r="P101" s="10">
        <v>86.9</v>
      </c>
      <c r="Q101" s="10">
        <v>66.3</v>
      </c>
      <c r="R101" s="10">
        <v>89.4</v>
      </c>
      <c r="S101" s="10">
        <v>136.9</v>
      </c>
      <c r="T101" s="10">
        <v>106.1</v>
      </c>
      <c r="U101" s="10">
        <v>67.599999999999994</v>
      </c>
      <c r="V101" s="10">
        <v>124.6</v>
      </c>
      <c r="W101" s="10">
        <v>103.8</v>
      </c>
      <c r="X101" s="10">
        <v>130.69999999999999</v>
      </c>
      <c r="Y101" s="10">
        <v>67.7</v>
      </c>
    </row>
    <row r="102" spans="2:25" ht="13.8" x14ac:dyDescent="0.25">
      <c r="B102" s="8">
        <v>2017</v>
      </c>
      <c r="C102" s="9" t="s">
        <v>105</v>
      </c>
      <c r="D102" s="10">
        <v>125.4</v>
      </c>
      <c r="E102" s="10">
        <v>95.7</v>
      </c>
      <c r="F102" s="10">
        <v>112.1</v>
      </c>
      <c r="G102" s="10">
        <v>118.7</v>
      </c>
      <c r="H102" s="10">
        <v>88.3</v>
      </c>
      <c r="I102" s="10">
        <v>67.599999999999994</v>
      </c>
      <c r="J102" s="10">
        <v>93.7</v>
      </c>
      <c r="K102" s="10">
        <v>133.6</v>
      </c>
      <c r="L102" s="66" t="s">
        <v>153</v>
      </c>
      <c r="M102" s="10">
        <v>99.8</v>
      </c>
      <c r="N102" s="10">
        <v>97.2</v>
      </c>
      <c r="O102" s="10">
        <v>141.30000000000001</v>
      </c>
      <c r="P102" s="10">
        <v>85.8</v>
      </c>
      <c r="Q102" s="10">
        <v>69.5</v>
      </c>
      <c r="R102" s="10">
        <v>92.3</v>
      </c>
      <c r="S102" s="10">
        <v>138.69999999999999</v>
      </c>
      <c r="T102" s="10">
        <v>108.5</v>
      </c>
      <c r="U102" s="10">
        <v>65.5</v>
      </c>
      <c r="V102" s="10">
        <v>124.4</v>
      </c>
      <c r="W102" s="10">
        <v>103.5</v>
      </c>
      <c r="X102" s="10">
        <v>142.4</v>
      </c>
      <c r="Y102" s="10">
        <v>69.3</v>
      </c>
    </row>
    <row r="103" spans="2:25" ht="13.8" x14ac:dyDescent="0.25">
      <c r="B103" s="8">
        <v>2017</v>
      </c>
      <c r="C103" s="9" t="s">
        <v>106</v>
      </c>
      <c r="D103" s="10">
        <v>126.8</v>
      </c>
      <c r="E103" s="10">
        <v>95.9</v>
      </c>
      <c r="F103" s="10">
        <v>112.3</v>
      </c>
      <c r="G103" s="10">
        <v>131.69999999999999</v>
      </c>
      <c r="H103" s="10">
        <v>88.4</v>
      </c>
      <c r="I103" s="10">
        <v>66.599999999999994</v>
      </c>
      <c r="J103" s="10">
        <v>93.4</v>
      </c>
      <c r="K103" s="10">
        <v>133.6</v>
      </c>
      <c r="L103" s="66" t="s">
        <v>153</v>
      </c>
      <c r="M103" s="10">
        <v>99.8</v>
      </c>
      <c r="N103" s="10">
        <v>97</v>
      </c>
      <c r="O103" s="10">
        <v>142.30000000000001</v>
      </c>
      <c r="P103" s="10">
        <v>84.5</v>
      </c>
      <c r="Q103" s="10">
        <v>69.599999999999994</v>
      </c>
      <c r="R103" s="10">
        <v>89.2</v>
      </c>
      <c r="S103" s="10">
        <v>142.19999999999999</v>
      </c>
      <c r="T103" s="10">
        <v>110.8</v>
      </c>
      <c r="U103" s="10">
        <v>66.7</v>
      </c>
      <c r="V103" s="10">
        <v>124.2</v>
      </c>
      <c r="W103" s="10">
        <v>102.6</v>
      </c>
      <c r="X103" s="10">
        <v>142</v>
      </c>
      <c r="Y103" s="10">
        <v>69.900000000000006</v>
      </c>
    </row>
    <row r="104" spans="2:25" ht="13.8" x14ac:dyDescent="0.25">
      <c r="B104" s="8">
        <v>2017</v>
      </c>
      <c r="C104" s="9" t="s">
        <v>41</v>
      </c>
      <c r="D104" s="10">
        <v>129.6</v>
      </c>
      <c r="E104" s="10">
        <v>94.2</v>
      </c>
      <c r="F104" s="10">
        <v>111.8</v>
      </c>
      <c r="G104" s="10">
        <v>122</v>
      </c>
      <c r="H104" s="10">
        <v>89.2</v>
      </c>
      <c r="I104" s="10">
        <v>61.9</v>
      </c>
      <c r="J104" s="10">
        <v>93</v>
      </c>
      <c r="K104" s="10">
        <v>133.6</v>
      </c>
      <c r="L104" s="66" t="s">
        <v>153</v>
      </c>
      <c r="M104" s="10">
        <v>99.8</v>
      </c>
      <c r="N104" s="10">
        <v>97.9</v>
      </c>
      <c r="O104" s="10">
        <v>142.30000000000001</v>
      </c>
      <c r="P104" s="10">
        <v>84.6</v>
      </c>
      <c r="Q104" s="10">
        <v>70.599999999999994</v>
      </c>
      <c r="R104" s="10">
        <v>92.5</v>
      </c>
      <c r="S104" s="10">
        <v>140.9</v>
      </c>
      <c r="T104" s="10">
        <v>113.9</v>
      </c>
      <c r="U104" s="10">
        <v>63.7</v>
      </c>
      <c r="V104" s="10">
        <v>124.5</v>
      </c>
      <c r="W104" s="10">
        <v>103.1</v>
      </c>
      <c r="X104" s="10">
        <v>142</v>
      </c>
      <c r="Y104" s="10">
        <v>69.599999999999994</v>
      </c>
    </row>
    <row r="105" spans="2:25" ht="13.8" x14ac:dyDescent="0.25">
      <c r="B105" s="8">
        <v>2017</v>
      </c>
      <c r="C105" s="9" t="s">
        <v>107</v>
      </c>
      <c r="D105" s="10">
        <v>128.69999999999999</v>
      </c>
      <c r="E105" s="10">
        <v>93.4</v>
      </c>
      <c r="F105" s="10">
        <v>112.4</v>
      </c>
      <c r="G105" s="10">
        <v>127.9</v>
      </c>
      <c r="H105" s="10">
        <v>89.4</v>
      </c>
      <c r="I105" s="10">
        <v>58.8</v>
      </c>
      <c r="J105" s="10">
        <v>92.3</v>
      </c>
      <c r="K105" s="10">
        <v>133.6</v>
      </c>
      <c r="L105" s="66" t="s">
        <v>153</v>
      </c>
      <c r="M105" s="10">
        <v>99.8</v>
      </c>
      <c r="N105" s="10">
        <v>97.6</v>
      </c>
      <c r="O105" s="10">
        <v>144.19999999999999</v>
      </c>
      <c r="P105" s="10">
        <v>83.7</v>
      </c>
      <c r="Q105" s="10">
        <v>69.8</v>
      </c>
      <c r="R105" s="10">
        <v>94.8</v>
      </c>
      <c r="S105" s="10">
        <v>139.4</v>
      </c>
      <c r="T105" s="10">
        <v>114.6</v>
      </c>
      <c r="U105" s="10">
        <v>64.2</v>
      </c>
      <c r="V105" s="10">
        <v>125.3</v>
      </c>
      <c r="W105" s="10">
        <v>103.8</v>
      </c>
      <c r="X105" s="10">
        <v>155.19999999999999</v>
      </c>
      <c r="Y105" s="10">
        <v>68.400000000000006</v>
      </c>
    </row>
    <row r="106" spans="2:25" ht="13.8" x14ac:dyDescent="0.25">
      <c r="B106" s="8">
        <v>2017</v>
      </c>
      <c r="C106" s="9" t="s">
        <v>108</v>
      </c>
      <c r="D106" s="10">
        <v>124.5</v>
      </c>
      <c r="E106" s="10">
        <v>94.8</v>
      </c>
      <c r="F106" s="10">
        <v>111.6</v>
      </c>
      <c r="G106" s="10">
        <v>125.4</v>
      </c>
      <c r="H106" s="10">
        <v>88</v>
      </c>
      <c r="I106" s="10">
        <v>61.5</v>
      </c>
      <c r="J106" s="10">
        <v>93.6</v>
      </c>
      <c r="K106" s="10">
        <v>124.9</v>
      </c>
      <c r="L106" s="66" t="s">
        <v>153</v>
      </c>
      <c r="M106" s="10">
        <v>99.8</v>
      </c>
      <c r="N106" s="10">
        <v>97.7</v>
      </c>
      <c r="O106" s="10">
        <v>141.4</v>
      </c>
      <c r="P106" s="10">
        <v>85.1</v>
      </c>
      <c r="Q106" s="10">
        <v>68.7</v>
      </c>
      <c r="R106" s="10">
        <v>96.7</v>
      </c>
      <c r="S106" s="10">
        <v>138.9</v>
      </c>
      <c r="T106" s="10">
        <v>113.4</v>
      </c>
      <c r="U106" s="10">
        <v>64.2</v>
      </c>
      <c r="V106" s="10">
        <v>127.1</v>
      </c>
      <c r="W106" s="10">
        <v>107.5</v>
      </c>
      <c r="X106" s="10">
        <v>136.30000000000001</v>
      </c>
      <c r="Y106" s="10">
        <v>69.2</v>
      </c>
    </row>
    <row r="107" spans="2:25" ht="13.8" x14ac:dyDescent="0.25">
      <c r="B107" s="8">
        <v>2017</v>
      </c>
      <c r="C107" s="9" t="s">
        <v>44</v>
      </c>
      <c r="D107" s="10">
        <v>127.7</v>
      </c>
      <c r="E107" s="10">
        <v>93.8</v>
      </c>
      <c r="F107" s="10">
        <v>112</v>
      </c>
      <c r="G107" s="10">
        <v>129.69999999999999</v>
      </c>
      <c r="H107" s="10">
        <v>88</v>
      </c>
      <c r="I107" s="10">
        <v>63.2</v>
      </c>
      <c r="J107" s="10">
        <v>93.2</v>
      </c>
      <c r="K107" s="10">
        <v>124.9</v>
      </c>
      <c r="L107" s="66" t="s">
        <v>153</v>
      </c>
      <c r="M107" s="10">
        <v>99.8</v>
      </c>
      <c r="N107" s="10">
        <v>97.6</v>
      </c>
      <c r="O107" s="10">
        <v>141.4</v>
      </c>
      <c r="P107" s="10">
        <v>84.5</v>
      </c>
      <c r="Q107" s="10">
        <v>69.099999999999994</v>
      </c>
      <c r="R107" s="10">
        <v>98.3</v>
      </c>
      <c r="S107" s="10">
        <v>143.5</v>
      </c>
      <c r="T107" s="10">
        <v>110.7</v>
      </c>
      <c r="U107" s="10">
        <v>67.900000000000006</v>
      </c>
      <c r="V107" s="10">
        <v>127.1</v>
      </c>
      <c r="W107" s="10">
        <v>103.4</v>
      </c>
      <c r="X107" s="10">
        <v>127.5</v>
      </c>
      <c r="Y107" s="10">
        <v>68.2</v>
      </c>
    </row>
    <row r="108" spans="2:25" ht="13.8" x14ac:dyDescent="0.25">
      <c r="B108" s="8">
        <v>2017</v>
      </c>
      <c r="C108" s="9" t="s">
        <v>109</v>
      </c>
      <c r="D108" s="10">
        <v>127.7</v>
      </c>
      <c r="E108" s="10">
        <v>94.9</v>
      </c>
      <c r="F108" s="10">
        <v>112.1</v>
      </c>
      <c r="G108" s="10">
        <v>129</v>
      </c>
      <c r="H108" s="10">
        <v>86</v>
      </c>
      <c r="I108" s="10">
        <v>65.5</v>
      </c>
      <c r="J108" s="10">
        <v>93.4</v>
      </c>
      <c r="K108" s="10">
        <v>130.80000000000001</v>
      </c>
      <c r="L108" s="66" t="s">
        <v>153</v>
      </c>
      <c r="M108" s="10">
        <v>99.8</v>
      </c>
      <c r="N108" s="10">
        <v>98.3</v>
      </c>
      <c r="O108" s="10">
        <v>141.4</v>
      </c>
      <c r="P108" s="10">
        <v>85.1</v>
      </c>
      <c r="Q108" s="10">
        <v>70.2</v>
      </c>
      <c r="R108" s="10">
        <v>104.9</v>
      </c>
      <c r="S108" s="10">
        <v>144.19999999999999</v>
      </c>
      <c r="T108" s="10">
        <v>110.3</v>
      </c>
      <c r="U108" s="10">
        <v>68.3</v>
      </c>
      <c r="V108" s="10">
        <v>127</v>
      </c>
      <c r="W108" s="10">
        <v>107.8</v>
      </c>
      <c r="X108" s="10">
        <v>119.3</v>
      </c>
      <c r="Y108" s="10">
        <v>67.8</v>
      </c>
    </row>
    <row r="109" spans="2:25" ht="13.8" x14ac:dyDescent="0.25">
      <c r="B109" s="8">
        <v>2017</v>
      </c>
      <c r="C109" s="9" t="s">
        <v>110</v>
      </c>
      <c r="D109" s="10">
        <v>125.6</v>
      </c>
      <c r="E109" s="10">
        <v>94.9</v>
      </c>
      <c r="F109" s="10">
        <v>108.9</v>
      </c>
      <c r="G109" s="10">
        <v>131.1</v>
      </c>
      <c r="H109" s="10">
        <v>85.8</v>
      </c>
      <c r="I109" s="10">
        <v>70.3</v>
      </c>
      <c r="J109" s="10">
        <v>93</v>
      </c>
      <c r="K109" s="10">
        <v>130.80000000000001</v>
      </c>
      <c r="L109" s="66" t="s">
        <v>153</v>
      </c>
      <c r="M109" s="10">
        <v>99.8</v>
      </c>
      <c r="N109" s="10">
        <v>98.1</v>
      </c>
      <c r="O109" s="10">
        <v>141.4</v>
      </c>
      <c r="P109" s="10">
        <v>85.2</v>
      </c>
      <c r="Q109" s="10">
        <v>70.7</v>
      </c>
      <c r="R109" s="10">
        <v>109.4</v>
      </c>
      <c r="S109" s="10">
        <v>144.1</v>
      </c>
      <c r="T109" s="10">
        <v>110.4</v>
      </c>
      <c r="U109" s="10">
        <v>68.400000000000006</v>
      </c>
      <c r="V109" s="10">
        <v>129.80000000000001</v>
      </c>
      <c r="W109" s="10">
        <v>114.2</v>
      </c>
      <c r="X109" s="10">
        <v>102.3</v>
      </c>
      <c r="Y109" s="10">
        <v>68.2</v>
      </c>
    </row>
    <row r="110" spans="2:25" ht="13.8" x14ac:dyDescent="0.25">
      <c r="B110" s="9">
        <v>2017</v>
      </c>
      <c r="C110" s="9" t="s">
        <v>47</v>
      </c>
      <c r="D110" s="121">
        <v>125.6</v>
      </c>
      <c r="E110" s="121">
        <v>94.2</v>
      </c>
      <c r="F110" s="121">
        <v>107.2</v>
      </c>
      <c r="G110" s="121">
        <v>124.4</v>
      </c>
      <c r="H110" s="121">
        <v>90.2</v>
      </c>
      <c r="I110" s="121">
        <v>69</v>
      </c>
      <c r="J110" s="121">
        <v>92.7</v>
      </c>
      <c r="K110" s="121">
        <v>130.80000000000001</v>
      </c>
      <c r="L110" s="123" t="s">
        <v>153</v>
      </c>
      <c r="M110" s="121">
        <v>99.8</v>
      </c>
      <c r="N110" s="121">
        <v>97.6</v>
      </c>
      <c r="O110" s="121">
        <v>141.4</v>
      </c>
      <c r="P110" s="121">
        <v>86.1</v>
      </c>
      <c r="Q110" s="121">
        <v>70.900000000000006</v>
      </c>
      <c r="R110" s="121">
        <v>102.2</v>
      </c>
      <c r="S110" s="121">
        <v>145.1</v>
      </c>
      <c r="T110" s="121">
        <v>112.1</v>
      </c>
      <c r="U110" s="121">
        <v>69.599999999999994</v>
      </c>
      <c r="V110" s="121">
        <v>129.4</v>
      </c>
      <c r="W110" s="121">
        <v>109.5</v>
      </c>
      <c r="X110" s="121">
        <v>95.2</v>
      </c>
      <c r="Y110" s="121">
        <v>69.8</v>
      </c>
    </row>
    <row r="111" spans="2:25" ht="13.8" x14ac:dyDescent="0.25">
      <c r="B111" s="8">
        <v>2018</v>
      </c>
      <c r="C111" s="9" t="s">
        <v>103</v>
      </c>
      <c r="D111" s="10">
        <v>126.4</v>
      </c>
      <c r="E111" s="10">
        <v>97.6</v>
      </c>
      <c r="F111" s="10">
        <v>98.2</v>
      </c>
      <c r="G111" s="10">
        <v>135.1</v>
      </c>
      <c r="H111" s="10">
        <v>81.599999999999994</v>
      </c>
      <c r="I111" s="10">
        <v>99</v>
      </c>
      <c r="J111" s="10">
        <v>91.7</v>
      </c>
      <c r="K111" s="10">
        <v>134</v>
      </c>
      <c r="L111" s="66" t="s">
        <v>153</v>
      </c>
      <c r="M111" s="10">
        <v>99.8</v>
      </c>
      <c r="N111" s="10">
        <v>96.1</v>
      </c>
      <c r="O111" s="10">
        <v>153.80000000000001</v>
      </c>
      <c r="P111" s="10">
        <v>95.6</v>
      </c>
      <c r="Q111" s="10">
        <v>95.8</v>
      </c>
      <c r="R111" s="10">
        <v>125.1</v>
      </c>
      <c r="S111" s="10">
        <v>146.4</v>
      </c>
      <c r="T111" s="10">
        <v>117.6</v>
      </c>
      <c r="U111" s="10">
        <v>90.8</v>
      </c>
      <c r="V111" s="10">
        <v>119</v>
      </c>
      <c r="W111" s="10">
        <v>109.5</v>
      </c>
      <c r="X111" s="10">
        <v>97.8</v>
      </c>
      <c r="Y111" s="10">
        <v>80.7</v>
      </c>
    </row>
    <row r="112" spans="2:25" ht="13.8" x14ac:dyDescent="0.25">
      <c r="B112" s="8">
        <v>2018</v>
      </c>
      <c r="C112" s="9" t="s">
        <v>104</v>
      </c>
      <c r="D112" s="10">
        <v>125.6</v>
      </c>
      <c r="E112" s="10">
        <v>96.6</v>
      </c>
      <c r="F112" s="10">
        <v>100.5</v>
      </c>
      <c r="G112" s="10">
        <v>131.80000000000001</v>
      </c>
      <c r="H112" s="10">
        <v>83.2</v>
      </c>
      <c r="I112" s="10">
        <v>97.5</v>
      </c>
      <c r="J112" s="10">
        <v>91.7</v>
      </c>
      <c r="K112" s="10">
        <v>119.3</v>
      </c>
      <c r="L112" s="66" t="s">
        <v>153</v>
      </c>
      <c r="M112" s="10">
        <v>99.8</v>
      </c>
      <c r="N112" s="10">
        <v>95.9</v>
      </c>
      <c r="O112" s="10">
        <v>153.6</v>
      </c>
      <c r="P112" s="10">
        <v>96.8</v>
      </c>
      <c r="Q112" s="10">
        <v>97.9</v>
      </c>
      <c r="R112" s="10">
        <v>121.1</v>
      </c>
      <c r="S112" s="10">
        <v>144.80000000000001</v>
      </c>
      <c r="T112" s="10">
        <v>113.7</v>
      </c>
      <c r="U112" s="10">
        <v>91.1</v>
      </c>
      <c r="V112" s="10">
        <v>118.7</v>
      </c>
      <c r="W112" s="10">
        <v>109.5</v>
      </c>
      <c r="X112" s="10">
        <v>122.8</v>
      </c>
      <c r="Y112" s="10">
        <v>81.8</v>
      </c>
    </row>
    <row r="113" spans="2:25" ht="13.8" x14ac:dyDescent="0.25">
      <c r="B113" s="8">
        <v>2018</v>
      </c>
      <c r="C113" s="9" t="s">
        <v>38</v>
      </c>
      <c r="D113" s="10">
        <v>125.6</v>
      </c>
      <c r="E113" s="10">
        <v>95.9</v>
      </c>
      <c r="F113" s="10">
        <v>103.9</v>
      </c>
      <c r="G113" s="10">
        <v>131.30000000000001</v>
      </c>
      <c r="H113" s="10">
        <v>83</v>
      </c>
      <c r="I113" s="10">
        <v>94.5</v>
      </c>
      <c r="J113" s="10">
        <v>91.7</v>
      </c>
      <c r="K113" s="10">
        <v>124.9</v>
      </c>
      <c r="L113" s="66" t="s">
        <v>153</v>
      </c>
      <c r="M113" s="10">
        <v>99.8</v>
      </c>
      <c r="N113" s="10">
        <v>95.6</v>
      </c>
      <c r="O113" s="10">
        <v>157.19999999999999</v>
      </c>
      <c r="P113" s="10">
        <v>98</v>
      </c>
      <c r="Q113" s="10">
        <v>97.4</v>
      </c>
      <c r="R113" s="10">
        <v>121.6</v>
      </c>
      <c r="S113" s="10">
        <v>145.1</v>
      </c>
      <c r="T113" s="10">
        <v>116.4</v>
      </c>
      <c r="U113" s="10">
        <v>90.2</v>
      </c>
      <c r="V113" s="10">
        <v>119.4</v>
      </c>
      <c r="W113" s="10">
        <v>108.9</v>
      </c>
      <c r="X113" s="10">
        <v>122.7</v>
      </c>
      <c r="Y113" s="10">
        <v>82.1</v>
      </c>
    </row>
    <row r="114" spans="2:25" ht="13.8" x14ac:dyDescent="0.25">
      <c r="B114" s="8">
        <v>2018</v>
      </c>
      <c r="C114" s="9" t="s">
        <v>105</v>
      </c>
      <c r="D114" s="10">
        <v>124.3</v>
      </c>
      <c r="E114" s="10">
        <v>97.5</v>
      </c>
      <c r="F114" s="10">
        <v>103.6</v>
      </c>
      <c r="G114" s="10">
        <v>123.4</v>
      </c>
      <c r="H114" s="10">
        <v>83.7</v>
      </c>
      <c r="I114" s="10">
        <v>99.6</v>
      </c>
      <c r="J114" s="10">
        <v>90.6</v>
      </c>
      <c r="K114" s="10">
        <v>129.80000000000001</v>
      </c>
      <c r="L114" s="66" t="s">
        <v>153</v>
      </c>
      <c r="M114" s="10">
        <v>99.8</v>
      </c>
      <c r="N114" s="10">
        <v>97</v>
      </c>
      <c r="O114" s="10">
        <v>158.19999999999999</v>
      </c>
      <c r="P114" s="10">
        <v>97.1</v>
      </c>
      <c r="Q114" s="10">
        <v>98.4</v>
      </c>
      <c r="R114" s="10">
        <v>131.1</v>
      </c>
      <c r="S114" s="10">
        <v>149.4</v>
      </c>
      <c r="T114" s="10">
        <v>115.8</v>
      </c>
      <c r="U114" s="10">
        <v>88.4</v>
      </c>
      <c r="V114" s="10">
        <v>121.8</v>
      </c>
      <c r="W114" s="10">
        <v>113.3</v>
      </c>
      <c r="X114" s="10">
        <v>123</v>
      </c>
      <c r="Y114" s="10">
        <v>80.7</v>
      </c>
    </row>
    <row r="115" spans="2:25" ht="13.8" x14ac:dyDescent="0.25">
      <c r="B115" s="8">
        <v>2018</v>
      </c>
      <c r="C115" s="9" t="s">
        <v>106</v>
      </c>
      <c r="D115" s="10">
        <v>123.5</v>
      </c>
      <c r="E115" s="10">
        <v>98.4</v>
      </c>
      <c r="F115" s="10">
        <v>104.1</v>
      </c>
      <c r="G115" s="10">
        <v>130.80000000000001</v>
      </c>
      <c r="H115" s="10">
        <v>82.6</v>
      </c>
      <c r="I115" s="10">
        <v>106.1</v>
      </c>
      <c r="J115" s="10">
        <v>90.4</v>
      </c>
      <c r="K115" s="10">
        <v>129.80000000000001</v>
      </c>
      <c r="L115" s="66" t="s">
        <v>153</v>
      </c>
      <c r="M115" s="10">
        <v>99.8</v>
      </c>
      <c r="N115" s="10">
        <v>98.4</v>
      </c>
      <c r="O115" s="10">
        <v>147.9</v>
      </c>
      <c r="P115" s="10">
        <v>97.2</v>
      </c>
      <c r="Q115" s="10">
        <v>99.4</v>
      </c>
      <c r="R115" s="10">
        <v>124</v>
      </c>
      <c r="S115" s="10">
        <v>146.9</v>
      </c>
      <c r="T115" s="10">
        <v>117.6</v>
      </c>
      <c r="U115" s="10">
        <v>91.4</v>
      </c>
      <c r="V115" s="10">
        <v>120.8</v>
      </c>
      <c r="W115" s="10">
        <v>113.7</v>
      </c>
      <c r="X115" s="10">
        <v>122.7</v>
      </c>
      <c r="Y115" s="10">
        <v>81.599999999999994</v>
      </c>
    </row>
    <row r="116" spans="2:25" ht="13.8" x14ac:dyDescent="0.25">
      <c r="B116" s="8">
        <v>2018</v>
      </c>
      <c r="C116" s="9" t="s">
        <v>41</v>
      </c>
      <c r="D116" s="10">
        <v>124.8</v>
      </c>
      <c r="E116" s="10">
        <v>97.3</v>
      </c>
      <c r="F116" s="10">
        <v>102.7</v>
      </c>
      <c r="G116" s="10">
        <v>151.4</v>
      </c>
      <c r="H116" s="10">
        <v>83.7</v>
      </c>
      <c r="I116" s="10">
        <v>113.9</v>
      </c>
      <c r="J116" s="10">
        <v>90.7</v>
      </c>
      <c r="K116" s="10">
        <v>129.80000000000001</v>
      </c>
      <c r="L116" s="66" t="s">
        <v>153</v>
      </c>
      <c r="M116" s="10">
        <v>99.8</v>
      </c>
      <c r="N116" s="10">
        <v>98.7</v>
      </c>
      <c r="O116" s="10">
        <v>146.5</v>
      </c>
      <c r="P116" s="10">
        <v>95.8</v>
      </c>
      <c r="Q116" s="10">
        <v>99.2</v>
      </c>
      <c r="R116" s="10">
        <v>121</v>
      </c>
      <c r="S116" s="10">
        <v>147.6</v>
      </c>
      <c r="T116" s="10">
        <v>117.3</v>
      </c>
      <c r="U116" s="10">
        <v>91.4</v>
      </c>
      <c r="V116" s="10">
        <v>120.5</v>
      </c>
      <c r="W116" s="10">
        <v>112.8</v>
      </c>
      <c r="X116" s="10">
        <v>121.5</v>
      </c>
      <c r="Y116" s="10">
        <v>81.8</v>
      </c>
    </row>
    <row r="117" spans="2:25" ht="13.8" x14ac:dyDescent="0.25">
      <c r="B117" s="8">
        <v>2018</v>
      </c>
      <c r="C117" s="9" t="s">
        <v>107</v>
      </c>
      <c r="D117" s="10">
        <v>124.6</v>
      </c>
      <c r="E117" s="10">
        <v>97.6</v>
      </c>
      <c r="F117" s="10">
        <v>103.4</v>
      </c>
      <c r="G117" s="10">
        <v>141.5</v>
      </c>
      <c r="H117" s="10">
        <v>84.4</v>
      </c>
      <c r="I117" s="10">
        <v>109.9</v>
      </c>
      <c r="J117" s="10">
        <v>90.4</v>
      </c>
      <c r="K117" s="10">
        <v>127.9</v>
      </c>
      <c r="L117" s="66" t="s">
        <v>153</v>
      </c>
      <c r="M117" s="10">
        <v>99.8</v>
      </c>
      <c r="N117" s="10">
        <v>98</v>
      </c>
      <c r="O117" s="10">
        <v>146.9</v>
      </c>
      <c r="P117" s="10">
        <v>96</v>
      </c>
      <c r="Q117" s="10">
        <v>98.8</v>
      </c>
      <c r="R117" s="10">
        <v>131</v>
      </c>
      <c r="S117" s="10">
        <v>147.30000000000001</v>
      </c>
      <c r="T117" s="10">
        <v>118.5</v>
      </c>
      <c r="U117" s="10">
        <v>92.1</v>
      </c>
      <c r="V117" s="10">
        <v>122.9</v>
      </c>
      <c r="W117" s="10">
        <v>111.5</v>
      </c>
      <c r="X117" s="10">
        <v>122.2</v>
      </c>
      <c r="Y117" s="10">
        <v>81.2</v>
      </c>
    </row>
    <row r="118" spans="2:25" ht="13.8" x14ac:dyDescent="0.25">
      <c r="B118" s="8">
        <v>2018</v>
      </c>
      <c r="C118" s="9" t="s">
        <v>108</v>
      </c>
      <c r="D118" s="10">
        <v>123.6</v>
      </c>
      <c r="E118" s="10">
        <v>97.4</v>
      </c>
      <c r="F118" s="10">
        <v>101</v>
      </c>
      <c r="G118" s="10">
        <v>120.8</v>
      </c>
      <c r="H118" s="10">
        <v>82.7</v>
      </c>
      <c r="I118" s="10">
        <v>109.1</v>
      </c>
      <c r="J118" s="10">
        <v>90.2</v>
      </c>
      <c r="K118" s="10">
        <v>126.7</v>
      </c>
      <c r="L118" s="66" t="s">
        <v>153</v>
      </c>
      <c r="M118" s="10">
        <v>99.8</v>
      </c>
      <c r="N118" s="10">
        <v>97.8</v>
      </c>
      <c r="O118" s="10">
        <v>146.5</v>
      </c>
      <c r="P118" s="10">
        <v>96.5</v>
      </c>
      <c r="Q118" s="10">
        <v>98.7</v>
      </c>
      <c r="R118" s="10">
        <v>126.9</v>
      </c>
      <c r="S118" s="10">
        <v>147.5</v>
      </c>
      <c r="T118" s="10">
        <v>120.8</v>
      </c>
      <c r="U118" s="10">
        <v>89.6</v>
      </c>
      <c r="V118" s="10">
        <v>122.9</v>
      </c>
      <c r="W118" s="10">
        <v>117.6</v>
      </c>
      <c r="X118" s="10">
        <v>124.3</v>
      </c>
      <c r="Y118" s="10">
        <v>81.2</v>
      </c>
    </row>
    <row r="119" spans="2:25" ht="13.8" x14ac:dyDescent="0.25">
      <c r="B119" s="8">
        <v>2018</v>
      </c>
      <c r="C119" s="9" t="s">
        <v>44</v>
      </c>
      <c r="D119" s="10">
        <v>125.1</v>
      </c>
      <c r="E119" s="10">
        <v>96.8</v>
      </c>
      <c r="F119" s="10">
        <v>102</v>
      </c>
      <c r="G119" s="10">
        <v>128</v>
      </c>
      <c r="H119" s="10">
        <v>82.7</v>
      </c>
      <c r="I119" s="10">
        <v>113</v>
      </c>
      <c r="J119" s="10">
        <v>90.7</v>
      </c>
      <c r="K119" s="10">
        <v>135.69999999999999</v>
      </c>
      <c r="L119" s="66" t="s">
        <v>153</v>
      </c>
      <c r="M119" s="10">
        <v>99.8</v>
      </c>
      <c r="N119" s="10">
        <v>98.2</v>
      </c>
      <c r="O119" s="10">
        <v>151.4</v>
      </c>
      <c r="P119" s="10">
        <v>95.8</v>
      </c>
      <c r="Q119" s="10">
        <v>97.7</v>
      </c>
      <c r="R119" s="10">
        <v>126.6</v>
      </c>
      <c r="S119" s="10">
        <v>145</v>
      </c>
      <c r="T119" s="10">
        <v>120.2</v>
      </c>
      <c r="U119" s="10">
        <v>86.5</v>
      </c>
      <c r="V119" s="10">
        <v>121.7</v>
      </c>
      <c r="W119" s="10">
        <v>115.8</v>
      </c>
      <c r="X119" s="10">
        <v>122.2</v>
      </c>
      <c r="Y119" s="10">
        <v>81.099999999999994</v>
      </c>
    </row>
    <row r="120" spans="2:25" ht="13.8" x14ac:dyDescent="0.25">
      <c r="B120" s="8">
        <v>2018</v>
      </c>
      <c r="C120" s="9" t="s">
        <v>109</v>
      </c>
      <c r="D120" s="10">
        <v>124.7</v>
      </c>
      <c r="E120" s="10">
        <v>98.8</v>
      </c>
      <c r="F120" s="10">
        <v>102.1</v>
      </c>
      <c r="G120" s="10">
        <v>139.19999999999999</v>
      </c>
      <c r="H120" s="10">
        <v>83.9</v>
      </c>
      <c r="I120" s="10">
        <v>117.1</v>
      </c>
      <c r="J120" s="10">
        <v>90.4</v>
      </c>
      <c r="K120" s="10">
        <v>118.3</v>
      </c>
      <c r="L120" s="66" t="s">
        <v>153</v>
      </c>
      <c r="M120" s="10">
        <v>99.8</v>
      </c>
      <c r="N120" s="10">
        <v>98.2</v>
      </c>
      <c r="O120" s="10">
        <v>147.9</v>
      </c>
      <c r="P120" s="10">
        <v>96.6</v>
      </c>
      <c r="Q120" s="10">
        <v>99</v>
      </c>
      <c r="R120" s="10">
        <v>128.9</v>
      </c>
      <c r="S120" s="10">
        <v>142.30000000000001</v>
      </c>
      <c r="T120" s="10">
        <v>117.9</v>
      </c>
      <c r="U120" s="10">
        <v>87.8</v>
      </c>
      <c r="V120" s="10">
        <v>123.1</v>
      </c>
      <c r="W120" s="10">
        <v>112.9</v>
      </c>
      <c r="X120" s="10">
        <v>123.3</v>
      </c>
      <c r="Y120" s="10">
        <v>80.900000000000006</v>
      </c>
    </row>
    <row r="121" spans="2:25" ht="13.8" x14ac:dyDescent="0.25">
      <c r="B121" s="8">
        <v>2018</v>
      </c>
      <c r="C121" s="9" t="s">
        <v>110</v>
      </c>
      <c r="D121" s="10">
        <v>126.1</v>
      </c>
      <c r="E121" s="10">
        <v>98.1</v>
      </c>
      <c r="F121" s="10">
        <v>101.3</v>
      </c>
      <c r="G121" s="10">
        <v>133.4</v>
      </c>
      <c r="H121" s="10">
        <v>84.5</v>
      </c>
      <c r="I121" s="10">
        <v>112.9</v>
      </c>
      <c r="J121" s="10">
        <v>90.6</v>
      </c>
      <c r="K121" s="10">
        <v>121.9</v>
      </c>
      <c r="L121" s="66" t="s">
        <v>153</v>
      </c>
      <c r="M121" s="10">
        <v>99.8</v>
      </c>
      <c r="N121" s="10">
        <v>97.7</v>
      </c>
      <c r="O121" s="10">
        <v>148.6</v>
      </c>
      <c r="P121" s="10">
        <v>97.5</v>
      </c>
      <c r="Q121" s="10">
        <v>98.9</v>
      </c>
      <c r="R121" s="10">
        <v>132.6</v>
      </c>
      <c r="S121" s="10">
        <v>141.80000000000001</v>
      </c>
      <c r="T121" s="10">
        <v>116.1</v>
      </c>
      <c r="U121" s="10">
        <v>87.8</v>
      </c>
      <c r="V121" s="10">
        <v>121.8</v>
      </c>
      <c r="W121" s="10">
        <v>112.7</v>
      </c>
      <c r="X121" s="10">
        <v>121.5</v>
      </c>
      <c r="Y121" s="10">
        <v>80.099999999999994</v>
      </c>
    </row>
    <row r="122" spans="2:25" ht="13.8" x14ac:dyDescent="0.25">
      <c r="B122" s="9">
        <v>2018</v>
      </c>
      <c r="C122" s="9" t="s">
        <v>47</v>
      </c>
      <c r="D122" s="121">
        <v>127.7</v>
      </c>
      <c r="E122" s="121">
        <v>97.6</v>
      </c>
      <c r="F122" s="121">
        <v>101.8</v>
      </c>
      <c r="G122" s="121">
        <v>129.19999999999999</v>
      </c>
      <c r="H122" s="121">
        <v>84</v>
      </c>
      <c r="I122" s="121">
        <v>97.5</v>
      </c>
      <c r="J122" s="121">
        <v>90</v>
      </c>
      <c r="K122" s="121">
        <v>121.9</v>
      </c>
      <c r="L122" s="123" t="s">
        <v>153</v>
      </c>
      <c r="M122" s="121">
        <v>99.8</v>
      </c>
      <c r="N122" s="121">
        <v>98.3</v>
      </c>
      <c r="O122" s="121">
        <v>147.6</v>
      </c>
      <c r="P122" s="121">
        <v>96.8</v>
      </c>
      <c r="Q122" s="121">
        <v>97.6</v>
      </c>
      <c r="R122" s="121">
        <v>135.30000000000001</v>
      </c>
      <c r="S122" s="121">
        <v>144.69999999999999</v>
      </c>
      <c r="T122" s="121">
        <v>114.4</v>
      </c>
      <c r="U122" s="121">
        <v>87.8</v>
      </c>
      <c r="V122" s="121">
        <v>121.7</v>
      </c>
      <c r="W122" s="121">
        <v>110.3</v>
      </c>
      <c r="X122" s="121">
        <v>121.9</v>
      </c>
      <c r="Y122" s="121">
        <v>81.099999999999994</v>
      </c>
    </row>
    <row r="123" spans="2:25" ht="13.8" x14ac:dyDescent="0.25">
      <c r="B123" s="8">
        <v>2019</v>
      </c>
      <c r="C123" s="9" t="s">
        <v>103</v>
      </c>
      <c r="D123" s="10">
        <v>140.1</v>
      </c>
      <c r="E123" s="10">
        <v>100.4</v>
      </c>
      <c r="F123" s="10">
        <v>99.3</v>
      </c>
      <c r="G123" s="10">
        <v>139.9</v>
      </c>
      <c r="H123" s="10">
        <v>83.9</v>
      </c>
      <c r="I123" s="10">
        <v>91.1</v>
      </c>
      <c r="J123" s="10">
        <v>89.5</v>
      </c>
      <c r="K123" s="10">
        <v>132.5</v>
      </c>
      <c r="L123" s="10">
        <v>101.6</v>
      </c>
      <c r="M123" s="10">
        <v>99.8</v>
      </c>
      <c r="N123" s="10">
        <v>99.4</v>
      </c>
      <c r="O123" s="10">
        <v>151.30000000000001</v>
      </c>
      <c r="P123" s="10">
        <v>99</v>
      </c>
      <c r="Q123" s="10">
        <v>96.8</v>
      </c>
      <c r="R123" s="10">
        <v>128.1</v>
      </c>
      <c r="S123" s="10">
        <v>139</v>
      </c>
      <c r="T123" s="10">
        <v>111.5</v>
      </c>
      <c r="U123" s="10">
        <v>86.8</v>
      </c>
      <c r="V123" s="10">
        <v>112.3</v>
      </c>
      <c r="W123" s="10">
        <v>113.9</v>
      </c>
      <c r="X123" s="10">
        <v>123.7</v>
      </c>
      <c r="Y123" s="10">
        <v>81.400000000000006</v>
      </c>
    </row>
    <row r="124" spans="2:25" ht="13.8" x14ac:dyDescent="0.25">
      <c r="B124" s="8">
        <v>2019</v>
      </c>
      <c r="C124" s="9" t="s">
        <v>104</v>
      </c>
      <c r="D124" s="10">
        <v>136.5</v>
      </c>
      <c r="E124" s="10">
        <v>104.5</v>
      </c>
      <c r="F124" s="10">
        <v>101.4</v>
      </c>
      <c r="G124" s="10">
        <v>123</v>
      </c>
      <c r="H124" s="10">
        <v>80.7</v>
      </c>
      <c r="I124" s="10">
        <v>95.1</v>
      </c>
      <c r="J124" s="10">
        <v>89.5</v>
      </c>
      <c r="K124" s="10">
        <v>133.19999999999999</v>
      </c>
      <c r="L124" s="10">
        <v>101.6</v>
      </c>
      <c r="M124" s="10">
        <v>113.6</v>
      </c>
      <c r="N124" s="10">
        <v>99.9</v>
      </c>
      <c r="O124" s="10">
        <v>153.30000000000001</v>
      </c>
      <c r="P124" s="10">
        <v>99.5</v>
      </c>
      <c r="Q124" s="10">
        <v>94.8</v>
      </c>
      <c r="R124" s="10">
        <v>123.2</v>
      </c>
      <c r="S124" s="10">
        <v>142.69999999999999</v>
      </c>
      <c r="T124" s="10">
        <v>110</v>
      </c>
      <c r="U124" s="10">
        <v>85.3</v>
      </c>
      <c r="V124" s="10">
        <v>112</v>
      </c>
      <c r="W124" s="10">
        <v>113.3</v>
      </c>
      <c r="X124" s="10">
        <v>121.2</v>
      </c>
      <c r="Y124" s="10">
        <v>81.5</v>
      </c>
    </row>
    <row r="125" spans="2:25" ht="13.8" x14ac:dyDescent="0.25">
      <c r="B125" s="8">
        <v>2019</v>
      </c>
      <c r="C125" s="9" t="s">
        <v>38</v>
      </c>
      <c r="D125" s="10">
        <v>137.9</v>
      </c>
      <c r="E125" s="10">
        <v>97.2</v>
      </c>
      <c r="F125" s="10">
        <v>101.7</v>
      </c>
      <c r="G125" s="10">
        <v>128.5</v>
      </c>
      <c r="H125" s="10">
        <v>83.7</v>
      </c>
      <c r="I125" s="10">
        <v>103.1</v>
      </c>
      <c r="J125" s="10">
        <v>89.9</v>
      </c>
      <c r="K125" s="10">
        <v>140.1</v>
      </c>
      <c r="L125" s="10">
        <v>101.6</v>
      </c>
      <c r="M125" s="10">
        <v>113.6</v>
      </c>
      <c r="N125" s="10">
        <v>99.7</v>
      </c>
      <c r="O125" s="10">
        <v>149.30000000000001</v>
      </c>
      <c r="P125" s="10">
        <v>99.1</v>
      </c>
      <c r="Q125" s="10">
        <v>96.1</v>
      </c>
      <c r="R125" s="10">
        <v>119</v>
      </c>
      <c r="S125" s="10">
        <v>143.6</v>
      </c>
      <c r="T125" s="10">
        <v>110.4</v>
      </c>
      <c r="U125" s="10">
        <v>92.7</v>
      </c>
      <c r="V125" s="10">
        <v>133.4</v>
      </c>
      <c r="W125" s="10">
        <v>110.7</v>
      </c>
      <c r="X125" s="10">
        <v>123.2</v>
      </c>
      <c r="Y125" s="10">
        <v>82.3</v>
      </c>
    </row>
    <row r="126" spans="2:25" ht="13.8" x14ac:dyDescent="0.25">
      <c r="B126" s="8">
        <v>2019</v>
      </c>
      <c r="C126" s="9" t="s">
        <v>105</v>
      </c>
      <c r="D126" s="10">
        <v>137.6</v>
      </c>
      <c r="E126" s="10">
        <v>97.3</v>
      </c>
      <c r="F126" s="10">
        <v>100.1</v>
      </c>
      <c r="G126" s="10">
        <v>124.1</v>
      </c>
      <c r="H126" s="10">
        <v>83.9</v>
      </c>
      <c r="I126" s="10">
        <v>106.4</v>
      </c>
      <c r="J126" s="10">
        <v>89.4</v>
      </c>
      <c r="K126" s="10">
        <v>129</v>
      </c>
      <c r="L126" s="10">
        <v>101.6</v>
      </c>
      <c r="M126" s="10">
        <v>113.6</v>
      </c>
      <c r="N126" s="10">
        <v>103.2</v>
      </c>
      <c r="O126" s="10">
        <v>149.30000000000001</v>
      </c>
      <c r="P126" s="10">
        <v>99</v>
      </c>
      <c r="Q126" s="10">
        <v>96.2</v>
      </c>
      <c r="R126" s="10">
        <v>125</v>
      </c>
      <c r="S126" s="10">
        <v>146.4</v>
      </c>
      <c r="T126" s="10">
        <v>110.9</v>
      </c>
      <c r="U126" s="10">
        <v>89.8</v>
      </c>
      <c r="V126" s="10">
        <v>134.80000000000001</v>
      </c>
      <c r="W126" s="10">
        <v>109.3</v>
      </c>
      <c r="X126" s="10">
        <v>120</v>
      </c>
      <c r="Y126" s="10">
        <v>81.099999999999994</v>
      </c>
    </row>
    <row r="127" spans="2:25" ht="13.8" x14ac:dyDescent="0.25">
      <c r="B127" s="8">
        <v>2019</v>
      </c>
      <c r="C127" s="9" t="s">
        <v>106</v>
      </c>
      <c r="D127" s="10">
        <v>137.9</v>
      </c>
      <c r="E127" s="10">
        <v>100.1</v>
      </c>
      <c r="F127" s="10">
        <v>102.4</v>
      </c>
      <c r="G127" s="10">
        <v>128.9</v>
      </c>
      <c r="H127" s="10">
        <v>83.1</v>
      </c>
      <c r="I127" s="10">
        <v>111.6</v>
      </c>
      <c r="J127" s="10">
        <v>90.3</v>
      </c>
      <c r="K127" s="10">
        <v>132</v>
      </c>
      <c r="L127" s="10">
        <v>101.6</v>
      </c>
      <c r="M127" s="10">
        <v>113.6</v>
      </c>
      <c r="N127" s="10">
        <v>103.5</v>
      </c>
      <c r="O127" s="10">
        <v>147.19999999999999</v>
      </c>
      <c r="P127" s="10">
        <v>100.6</v>
      </c>
      <c r="Q127" s="10">
        <v>93.4</v>
      </c>
      <c r="R127" s="10">
        <v>125.2</v>
      </c>
      <c r="S127" s="10">
        <v>145</v>
      </c>
      <c r="T127" s="10">
        <v>110</v>
      </c>
      <c r="U127" s="10">
        <v>90.8</v>
      </c>
      <c r="V127" s="10">
        <v>133.5</v>
      </c>
      <c r="W127" s="10">
        <v>111.6</v>
      </c>
      <c r="X127" s="10">
        <v>123.5</v>
      </c>
      <c r="Y127" s="10">
        <v>81.400000000000006</v>
      </c>
    </row>
    <row r="128" spans="2:25" ht="13.8" x14ac:dyDescent="0.25">
      <c r="B128" s="8">
        <v>2019</v>
      </c>
      <c r="C128" s="9" t="s">
        <v>41</v>
      </c>
      <c r="D128" s="10">
        <v>138.69999999999999</v>
      </c>
      <c r="E128" s="10">
        <v>98.8</v>
      </c>
      <c r="F128" s="10">
        <v>103.2</v>
      </c>
      <c r="G128" s="10">
        <v>151.9</v>
      </c>
      <c r="H128" s="10">
        <v>83.5</v>
      </c>
      <c r="I128" s="10">
        <v>104.3</v>
      </c>
      <c r="J128" s="10">
        <v>90.7</v>
      </c>
      <c r="K128" s="10">
        <v>132</v>
      </c>
      <c r="L128" s="10">
        <v>101.6</v>
      </c>
      <c r="M128" s="10">
        <v>113.6</v>
      </c>
      <c r="N128" s="10">
        <v>104.7</v>
      </c>
      <c r="O128" s="10">
        <v>147.19999999999999</v>
      </c>
      <c r="P128" s="10">
        <v>100</v>
      </c>
      <c r="Q128" s="10">
        <v>93.8</v>
      </c>
      <c r="R128" s="10">
        <v>120.4</v>
      </c>
      <c r="S128" s="10">
        <v>143.6</v>
      </c>
      <c r="T128" s="10">
        <v>109.6</v>
      </c>
      <c r="U128" s="10">
        <v>87.5</v>
      </c>
      <c r="V128" s="10">
        <v>135.9</v>
      </c>
      <c r="W128" s="10">
        <v>112.8</v>
      </c>
      <c r="X128" s="10">
        <v>123.1</v>
      </c>
      <c r="Y128" s="10">
        <v>81.8</v>
      </c>
    </row>
    <row r="129" spans="2:25" ht="13.8" x14ac:dyDescent="0.25">
      <c r="B129" s="8">
        <v>2019</v>
      </c>
      <c r="C129" s="9" t="s">
        <v>107</v>
      </c>
      <c r="D129" s="10">
        <v>129.4</v>
      </c>
      <c r="E129" s="10">
        <v>98.6</v>
      </c>
      <c r="F129" s="10">
        <v>102.8</v>
      </c>
      <c r="G129" s="10">
        <v>151.9</v>
      </c>
      <c r="H129" s="10">
        <v>83.7</v>
      </c>
      <c r="I129" s="10">
        <v>103.9</v>
      </c>
      <c r="J129" s="10">
        <v>89.8</v>
      </c>
      <c r="K129" s="10">
        <v>136.80000000000001</v>
      </c>
      <c r="L129" s="10">
        <v>101.6</v>
      </c>
      <c r="M129" s="10">
        <v>113.6</v>
      </c>
      <c r="N129" s="10">
        <v>103.9</v>
      </c>
      <c r="O129" s="10">
        <v>148.30000000000001</v>
      </c>
      <c r="P129" s="10">
        <v>98.6</v>
      </c>
      <c r="Q129" s="10">
        <v>94.3</v>
      </c>
      <c r="R129" s="10">
        <v>118.6</v>
      </c>
      <c r="S129" s="10">
        <v>141.69999999999999</v>
      </c>
      <c r="T129" s="10">
        <v>108.6</v>
      </c>
      <c r="U129" s="10">
        <v>86.7</v>
      </c>
      <c r="V129" s="10">
        <v>139.30000000000001</v>
      </c>
      <c r="W129" s="10">
        <v>118.9</v>
      </c>
      <c r="X129" s="10">
        <v>121.5</v>
      </c>
      <c r="Y129" s="10">
        <v>79.5</v>
      </c>
    </row>
    <row r="130" spans="2:25" ht="13.8" x14ac:dyDescent="0.25">
      <c r="B130" s="8">
        <v>2019</v>
      </c>
      <c r="C130" s="9" t="s">
        <v>108</v>
      </c>
      <c r="D130" s="10">
        <v>131.30000000000001</v>
      </c>
      <c r="E130" s="10">
        <v>101.3</v>
      </c>
      <c r="F130" s="10">
        <v>101</v>
      </c>
      <c r="G130" s="10">
        <v>147.6</v>
      </c>
      <c r="H130" s="10">
        <v>83.9</v>
      </c>
      <c r="I130" s="10">
        <v>103.8</v>
      </c>
      <c r="J130" s="10">
        <v>89.5</v>
      </c>
      <c r="K130" s="10">
        <v>137.5</v>
      </c>
      <c r="L130" s="10">
        <v>101.6</v>
      </c>
      <c r="M130" s="10">
        <v>113.6</v>
      </c>
      <c r="N130" s="10">
        <v>103.9</v>
      </c>
      <c r="O130" s="10">
        <v>144.5</v>
      </c>
      <c r="P130" s="10">
        <v>99.3</v>
      </c>
      <c r="Q130" s="10">
        <v>96.4</v>
      </c>
      <c r="R130" s="10">
        <v>120.3</v>
      </c>
      <c r="S130" s="10">
        <v>138.30000000000001</v>
      </c>
      <c r="T130" s="10">
        <v>106.5</v>
      </c>
      <c r="U130" s="10">
        <v>87.4</v>
      </c>
      <c r="V130" s="10">
        <v>140.19999999999999</v>
      </c>
      <c r="W130" s="10">
        <v>109.6</v>
      </c>
      <c r="X130" s="10">
        <v>121.3</v>
      </c>
      <c r="Y130" s="10">
        <v>80.400000000000006</v>
      </c>
    </row>
    <row r="131" spans="2:25" ht="13.8" x14ac:dyDescent="0.25">
      <c r="B131" s="8">
        <v>2019</v>
      </c>
      <c r="C131" s="9" t="s">
        <v>44</v>
      </c>
      <c r="D131" s="10">
        <v>131.80000000000001</v>
      </c>
      <c r="E131" s="10">
        <v>100.6</v>
      </c>
      <c r="F131" s="10">
        <v>99.9</v>
      </c>
      <c r="G131" s="10">
        <v>159.9</v>
      </c>
      <c r="H131" s="10">
        <v>84.8</v>
      </c>
      <c r="I131" s="10">
        <v>102</v>
      </c>
      <c r="J131" s="10">
        <v>89.5</v>
      </c>
      <c r="K131" s="10">
        <v>129.5</v>
      </c>
      <c r="L131" s="10">
        <v>101.6</v>
      </c>
      <c r="M131" s="10">
        <v>113.6</v>
      </c>
      <c r="N131" s="10">
        <v>103.8</v>
      </c>
      <c r="O131" s="10">
        <v>144.80000000000001</v>
      </c>
      <c r="P131" s="10">
        <v>99.3</v>
      </c>
      <c r="Q131" s="10">
        <v>94.7</v>
      </c>
      <c r="R131" s="10">
        <v>117.5</v>
      </c>
      <c r="S131" s="10">
        <v>139.80000000000001</v>
      </c>
      <c r="T131" s="10">
        <v>105.8</v>
      </c>
      <c r="U131" s="10">
        <v>85</v>
      </c>
      <c r="V131" s="10">
        <v>141</v>
      </c>
      <c r="W131" s="10">
        <v>113.4</v>
      </c>
      <c r="X131" s="10">
        <v>121</v>
      </c>
      <c r="Y131" s="10">
        <v>79.7</v>
      </c>
    </row>
    <row r="132" spans="2:25" ht="13.8" x14ac:dyDescent="0.25">
      <c r="B132" s="8">
        <v>2019</v>
      </c>
      <c r="C132" s="9" t="s">
        <v>109</v>
      </c>
      <c r="D132" s="10">
        <v>129.80000000000001</v>
      </c>
      <c r="E132" s="10">
        <v>99.2</v>
      </c>
      <c r="F132" s="10">
        <v>100</v>
      </c>
      <c r="G132" s="10">
        <v>162.4</v>
      </c>
      <c r="H132" s="10">
        <v>82.7</v>
      </c>
      <c r="I132" s="10">
        <v>104.2</v>
      </c>
      <c r="J132" s="10">
        <v>90</v>
      </c>
      <c r="K132" s="10">
        <v>146.6</v>
      </c>
      <c r="L132" s="10">
        <v>101.6</v>
      </c>
      <c r="M132" s="10">
        <v>113.6</v>
      </c>
      <c r="N132" s="10">
        <v>103.4</v>
      </c>
      <c r="O132" s="10">
        <v>144.80000000000001</v>
      </c>
      <c r="P132" s="10">
        <v>99</v>
      </c>
      <c r="Q132" s="10">
        <v>92.9</v>
      </c>
      <c r="R132" s="10">
        <v>123.2</v>
      </c>
      <c r="S132" s="10">
        <v>133.6</v>
      </c>
      <c r="T132" s="10">
        <v>105.8</v>
      </c>
      <c r="U132" s="10">
        <v>87</v>
      </c>
      <c r="V132" s="10">
        <v>140</v>
      </c>
      <c r="W132" s="10">
        <v>112.8</v>
      </c>
      <c r="X132" s="10">
        <v>121.7</v>
      </c>
      <c r="Y132" s="10">
        <v>79.099999999999994</v>
      </c>
    </row>
    <row r="133" spans="2:25" ht="13.8" x14ac:dyDescent="0.25">
      <c r="B133" s="8">
        <v>2019</v>
      </c>
      <c r="C133" s="9" t="s">
        <v>110</v>
      </c>
      <c r="D133" s="10">
        <v>129.4</v>
      </c>
      <c r="E133" s="10">
        <v>100</v>
      </c>
      <c r="F133" s="10">
        <v>100.8</v>
      </c>
      <c r="G133" s="10">
        <v>158.6</v>
      </c>
      <c r="H133" s="10">
        <v>83.6</v>
      </c>
      <c r="I133" s="10">
        <v>104.1</v>
      </c>
      <c r="J133" s="10">
        <v>89.7</v>
      </c>
      <c r="K133" s="10">
        <v>141.5</v>
      </c>
      <c r="L133" s="10">
        <v>101.6</v>
      </c>
      <c r="M133" s="10">
        <v>113.6</v>
      </c>
      <c r="N133" s="10">
        <v>103.2</v>
      </c>
      <c r="O133" s="10">
        <v>144.80000000000001</v>
      </c>
      <c r="P133" s="10">
        <v>99.3</v>
      </c>
      <c r="Q133" s="10">
        <v>91.5</v>
      </c>
      <c r="R133" s="10">
        <v>116.4</v>
      </c>
      <c r="S133" s="10">
        <v>132.5</v>
      </c>
      <c r="T133" s="10">
        <v>106.5</v>
      </c>
      <c r="U133" s="10">
        <v>86.5</v>
      </c>
      <c r="V133" s="10">
        <v>140.4</v>
      </c>
      <c r="W133" s="10">
        <v>111.6</v>
      </c>
      <c r="X133" s="10">
        <v>121.4</v>
      </c>
      <c r="Y133" s="10">
        <v>78.900000000000006</v>
      </c>
    </row>
    <row r="134" spans="2:25" ht="13.8" x14ac:dyDescent="0.25">
      <c r="B134" s="9">
        <v>2019</v>
      </c>
      <c r="C134" s="9" t="s">
        <v>47</v>
      </c>
      <c r="D134" s="121">
        <v>129.9</v>
      </c>
      <c r="E134" s="121">
        <v>101</v>
      </c>
      <c r="F134" s="121">
        <v>100.2</v>
      </c>
      <c r="G134" s="121">
        <v>150.30000000000001</v>
      </c>
      <c r="H134" s="121">
        <v>85.7</v>
      </c>
      <c r="I134" s="121">
        <v>102.7</v>
      </c>
      <c r="J134" s="121">
        <v>89</v>
      </c>
      <c r="K134" s="121">
        <v>146.9</v>
      </c>
      <c r="L134" s="121">
        <v>101.6</v>
      </c>
      <c r="M134" s="121">
        <v>113.6</v>
      </c>
      <c r="N134" s="121">
        <v>102.4</v>
      </c>
      <c r="O134" s="121">
        <v>145.4</v>
      </c>
      <c r="P134" s="121">
        <v>100</v>
      </c>
      <c r="Q134" s="121">
        <v>87.3</v>
      </c>
      <c r="R134" s="121">
        <v>116.7</v>
      </c>
      <c r="S134" s="121">
        <v>131.69999999999999</v>
      </c>
      <c r="T134" s="121">
        <v>104.4</v>
      </c>
      <c r="U134" s="121">
        <v>84.9</v>
      </c>
      <c r="V134" s="121">
        <v>141.5</v>
      </c>
      <c r="W134" s="121">
        <v>110.7</v>
      </c>
      <c r="X134" s="121">
        <v>120.2</v>
      </c>
      <c r="Y134" s="121">
        <v>81.099999999999994</v>
      </c>
    </row>
    <row r="135" spans="2:25" ht="13.8" x14ac:dyDescent="0.25">
      <c r="B135" s="8">
        <v>2020</v>
      </c>
      <c r="C135" s="9" t="s">
        <v>103</v>
      </c>
      <c r="D135" s="10">
        <v>132.9</v>
      </c>
      <c r="E135" s="10">
        <v>100.7</v>
      </c>
      <c r="F135" s="10">
        <v>100.8</v>
      </c>
      <c r="G135" s="10">
        <v>154.80000000000001</v>
      </c>
      <c r="H135" s="10">
        <v>83.8</v>
      </c>
      <c r="I135" s="10">
        <v>105.9</v>
      </c>
      <c r="J135" s="10">
        <v>89</v>
      </c>
      <c r="K135" s="10">
        <v>152.6</v>
      </c>
      <c r="L135" s="10">
        <v>120.6</v>
      </c>
      <c r="M135" s="10">
        <v>113.6</v>
      </c>
      <c r="N135" s="10">
        <v>102.9</v>
      </c>
      <c r="O135" s="10">
        <v>144.80000000000001</v>
      </c>
      <c r="P135" s="10">
        <v>100.7</v>
      </c>
      <c r="Q135" s="10">
        <v>89.3</v>
      </c>
      <c r="R135" s="10">
        <v>120.8</v>
      </c>
      <c r="S135" s="10">
        <v>129.69999999999999</v>
      </c>
      <c r="T135" s="10">
        <v>105</v>
      </c>
      <c r="U135" s="10">
        <v>88.4</v>
      </c>
      <c r="V135" s="10">
        <v>141.5</v>
      </c>
      <c r="W135" s="10">
        <v>111.8</v>
      </c>
      <c r="X135" s="10">
        <v>120.6</v>
      </c>
      <c r="Y135" s="10">
        <v>80.400000000000006</v>
      </c>
    </row>
    <row r="136" spans="2:25" ht="13.8" x14ac:dyDescent="0.25">
      <c r="B136" s="8">
        <v>2020</v>
      </c>
      <c r="C136" s="9" t="s">
        <v>104</v>
      </c>
      <c r="D136" s="10">
        <v>132.9</v>
      </c>
      <c r="E136" s="10">
        <v>98.2</v>
      </c>
      <c r="F136" s="10">
        <v>101.5</v>
      </c>
      <c r="G136" s="10">
        <v>159.9</v>
      </c>
      <c r="H136" s="10">
        <v>83.5</v>
      </c>
      <c r="I136" s="10">
        <v>94.9</v>
      </c>
      <c r="J136" s="10">
        <v>89.1</v>
      </c>
      <c r="K136" s="10">
        <v>153.9</v>
      </c>
      <c r="L136" s="10">
        <v>120.6</v>
      </c>
      <c r="M136" s="10">
        <v>113.6</v>
      </c>
      <c r="N136" s="10">
        <v>106.8</v>
      </c>
      <c r="O136" s="10">
        <v>152.6</v>
      </c>
      <c r="P136" s="10">
        <v>102.7</v>
      </c>
      <c r="Q136" s="10">
        <v>87.8</v>
      </c>
      <c r="R136" s="10">
        <v>117.1</v>
      </c>
      <c r="S136" s="10">
        <v>129.6</v>
      </c>
      <c r="T136" s="10">
        <v>104</v>
      </c>
      <c r="U136" s="10">
        <v>87.6</v>
      </c>
      <c r="V136" s="10">
        <v>141.6</v>
      </c>
      <c r="W136" s="10">
        <v>109.1</v>
      </c>
      <c r="X136" s="10">
        <v>118.7</v>
      </c>
      <c r="Y136" s="10">
        <v>80.3</v>
      </c>
    </row>
    <row r="137" spans="2:25" ht="13.8" x14ac:dyDescent="0.25">
      <c r="B137" s="8">
        <v>2020</v>
      </c>
      <c r="C137" s="9" t="s">
        <v>38</v>
      </c>
      <c r="D137" s="10">
        <v>134.30000000000001</v>
      </c>
      <c r="E137" s="10">
        <v>97.5</v>
      </c>
      <c r="F137" s="10">
        <v>100.4</v>
      </c>
      <c r="G137" s="10">
        <v>157.4</v>
      </c>
      <c r="H137" s="10">
        <v>84.1</v>
      </c>
      <c r="I137" s="10">
        <v>91.6</v>
      </c>
      <c r="J137" s="10">
        <v>88.7</v>
      </c>
      <c r="K137" s="10">
        <v>124.6</v>
      </c>
      <c r="L137" s="10">
        <v>120.6</v>
      </c>
      <c r="M137" s="10">
        <v>113.6</v>
      </c>
      <c r="N137" s="10">
        <v>108.2</v>
      </c>
      <c r="O137" s="10">
        <v>150.69999999999999</v>
      </c>
      <c r="P137" s="10">
        <v>102.2</v>
      </c>
      <c r="Q137" s="10">
        <v>88.7</v>
      </c>
      <c r="R137" s="10">
        <v>111.4</v>
      </c>
      <c r="S137" s="10">
        <v>129</v>
      </c>
      <c r="T137" s="10">
        <v>105.2</v>
      </c>
      <c r="U137" s="10">
        <v>84.9</v>
      </c>
      <c r="V137" s="10">
        <v>143.6</v>
      </c>
      <c r="W137" s="10">
        <v>108.4</v>
      </c>
      <c r="X137" s="10">
        <v>119.6</v>
      </c>
      <c r="Y137" s="10">
        <v>79.599999999999994</v>
      </c>
    </row>
    <row r="138" spans="2:25" ht="13.8" x14ac:dyDescent="0.25">
      <c r="B138" s="8">
        <v>2020</v>
      </c>
      <c r="C138" s="9" t="s">
        <v>105</v>
      </c>
      <c r="D138" s="10">
        <v>130.5</v>
      </c>
      <c r="E138" s="10">
        <v>94.7</v>
      </c>
      <c r="F138" s="10">
        <v>101.8</v>
      </c>
      <c r="G138" s="10">
        <v>162.30000000000001</v>
      </c>
      <c r="H138" s="10">
        <v>86.7</v>
      </c>
      <c r="I138" s="10">
        <v>70.5</v>
      </c>
      <c r="J138" s="10">
        <v>102.8</v>
      </c>
      <c r="K138" s="10">
        <v>135</v>
      </c>
      <c r="L138" s="10">
        <v>120.6</v>
      </c>
      <c r="M138" s="10">
        <v>113.6</v>
      </c>
      <c r="N138" s="10">
        <v>108.6</v>
      </c>
      <c r="O138" s="10">
        <v>148.30000000000001</v>
      </c>
      <c r="P138" s="10">
        <v>100.8</v>
      </c>
      <c r="Q138" s="10">
        <v>89.9</v>
      </c>
      <c r="R138" s="10">
        <v>114.2</v>
      </c>
      <c r="S138" s="10">
        <v>129.9</v>
      </c>
      <c r="T138" s="10">
        <v>106.3</v>
      </c>
      <c r="U138" s="10">
        <v>81.400000000000006</v>
      </c>
      <c r="V138" s="10">
        <v>141.6</v>
      </c>
      <c r="W138" s="10">
        <v>110.9</v>
      </c>
      <c r="X138" s="10">
        <v>119.9</v>
      </c>
      <c r="Y138" s="10">
        <v>78.900000000000006</v>
      </c>
    </row>
    <row r="139" spans="2:25" ht="13.8" x14ac:dyDescent="0.25">
      <c r="B139" s="8">
        <v>2020</v>
      </c>
      <c r="C139" s="9" t="s">
        <v>106</v>
      </c>
      <c r="D139" s="10">
        <v>131.80000000000001</v>
      </c>
      <c r="E139" s="10">
        <v>93.2</v>
      </c>
      <c r="F139" s="10">
        <v>101.6</v>
      </c>
      <c r="G139" s="10">
        <v>145.30000000000001</v>
      </c>
      <c r="H139" s="10">
        <v>84.8</v>
      </c>
      <c r="I139" s="10">
        <v>61.6</v>
      </c>
      <c r="J139" s="10">
        <v>102</v>
      </c>
      <c r="K139" s="10">
        <v>124.1</v>
      </c>
      <c r="L139" s="10">
        <v>120.6</v>
      </c>
      <c r="M139" s="10">
        <v>113.6</v>
      </c>
      <c r="N139" s="10">
        <v>110.4</v>
      </c>
      <c r="O139" s="10">
        <v>135.4</v>
      </c>
      <c r="P139" s="10">
        <v>101</v>
      </c>
      <c r="Q139" s="10">
        <v>90.1</v>
      </c>
      <c r="R139" s="10">
        <v>109.4</v>
      </c>
      <c r="S139" s="10">
        <v>130.30000000000001</v>
      </c>
      <c r="T139" s="10">
        <v>106.4</v>
      </c>
      <c r="U139" s="10">
        <v>80.8</v>
      </c>
      <c r="V139" s="10">
        <v>141.69999999999999</v>
      </c>
      <c r="W139" s="10">
        <v>111.4</v>
      </c>
      <c r="X139" s="10">
        <v>119.9</v>
      </c>
      <c r="Y139" s="10">
        <v>80.5</v>
      </c>
    </row>
    <row r="140" spans="2:25" ht="13.8" x14ac:dyDescent="0.25">
      <c r="B140" s="8">
        <v>2020</v>
      </c>
      <c r="C140" s="9" t="s">
        <v>41</v>
      </c>
      <c r="D140" s="10">
        <v>130.4</v>
      </c>
      <c r="E140" s="10">
        <v>94.5</v>
      </c>
      <c r="F140" s="10">
        <v>101</v>
      </c>
      <c r="G140" s="10">
        <v>141.19999999999999</v>
      </c>
      <c r="H140" s="10">
        <v>83.5</v>
      </c>
      <c r="I140" s="10">
        <v>65.8</v>
      </c>
      <c r="J140" s="10">
        <v>102.6</v>
      </c>
      <c r="K140" s="10">
        <v>125.5</v>
      </c>
      <c r="L140" s="10">
        <v>120.6</v>
      </c>
      <c r="M140" s="10">
        <v>113.6</v>
      </c>
      <c r="N140" s="10">
        <v>111.5</v>
      </c>
      <c r="O140" s="10">
        <v>135.80000000000001</v>
      </c>
      <c r="P140" s="10">
        <v>100.2</v>
      </c>
      <c r="Q140" s="10">
        <v>89.2</v>
      </c>
      <c r="R140" s="10">
        <v>111.5</v>
      </c>
      <c r="S140" s="10">
        <v>131.4</v>
      </c>
      <c r="T140" s="10">
        <v>105.8</v>
      </c>
      <c r="U140" s="10">
        <v>83</v>
      </c>
      <c r="V140" s="10">
        <v>141.6</v>
      </c>
      <c r="W140" s="10">
        <v>114.4</v>
      </c>
      <c r="X140" s="10">
        <v>120.1</v>
      </c>
      <c r="Y140" s="10">
        <v>76.7</v>
      </c>
    </row>
    <row r="141" spans="2:25" ht="13.8" x14ac:dyDescent="0.25">
      <c r="B141" s="8">
        <v>2020</v>
      </c>
      <c r="C141" s="9" t="s">
        <v>107</v>
      </c>
      <c r="D141" s="10">
        <v>130.80000000000001</v>
      </c>
      <c r="E141" s="10">
        <v>95.1</v>
      </c>
      <c r="F141" s="10">
        <v>100.1</v>
      </c>
      <c r="G141" s="10">
        <v>140.6</v>
      </c>
      <c r="H141" s="10">
        <v>83.9</v>
      </c>
      <c r="I141" s="10">
        <v>72.8</v>
      </c>
      <c r="J141" s="10">
        <v>103.1</v>
      </c>
      <c r="K141" s="10">
        <v>123.5</v>
      </c>
      <c r="L141" s="10">
        <v>120.6</v>
      </c>
      <c r="M141" s="10">
        <v>113.6</v>
      </c>
      <c r="N141" s="10">
        <v>111.4</v>
      </c>
      <c r="O141" s="10">
        <v>140.9</v>
      </c>
      <c r="P141" s="10">
        <v>100.1</v>
      </c>
      <c r="Q141" s="10">
        <v>86.2</v>
      </c>
      <c r="R141" s="10">
        <v>113.3</v>
      </c>
      <c r="S141" s="10">
        <v>130</v>
      </c>
      <c r="T141" s="10">
        <v>102.9</v>
      </c>
      <c r="U141" s="10">
        <v>85.5</v>
      </c>
      <c r="V141" s="10">
        <v>135.69999999999999</v>
      </c>
      <c r="W141" s="10">
        <v>105.3</v>
      </c>
      <c r="X141" s="10">
        <v>120.2</v>
      </c>
      <c r="Y141" s="10">
        <v>77.8</v>
      </c>
    </row>
    <row r="142" spans="2:25" ht="13.8" x14ac:dyDescent="0.25">
      <c r="B142" s="8">
        <v>2020</v>
      </c>
      <c r="C142" s="9" t="s">
        <v>108</v>
      </c>
      <c r="D142" s="10">
        <v>131.9</v>
      </c>
      <c r="E142" s="10">
        <v>95.2</v>
      </c>
      <c r="F142" s="10">
        <v>99.4</v>
      </c>
      <c r="G142" s="10">
        <v>136.69999999999999</v>
      </c>
      <c r="H142" s="10">
        <v>83.8</v>
      </c>
      <c r="I142" s="10">
        <v>70.599999999999994</v>
      </c>
      <c r="J142" s="10">
        <v>103.4</v>
      </c>
      <c r="K142" s="10">
        <v>129.19999999999999</v>
      </c>
      <c r="L142" s="10">
        <v>120.6</v>
      </c>
      <c r="M142" s="10">
        <v>113.6</v>
      </c>
      <c r="N142" s="10">
        <v>111.4</v>
      </c>
      <c r="O142" s="10">
        <v>132.4</v>
      </c>
      <c r="P142" s="10">
        <v>100.6</v>
      </c>
      <c r="Q142" s="10">
        <v>83.9</v>
      </c>
      <c r="R142" s="10">
        <v>107.2</v>
      </c>
      <c r="S142" s="10">
        <v>131.4</v>
      </c>
      <c r="T142" s="10">
        <v>102.5</v>
      </c>
      <c r="U142" s="10">
        <v>88.1</v>
      </c>
      <c r="V142" s="10">
        <v>135.69999999999999</v>
      </c>
      <c r="W142" s="10">
        <v>108.5</v>
      </c>
      <c r="X142" s="10">
        <v>119.1</v>
      </c>
      <c r="Y142" s="10">
        <v>79.900000000000006</v>
      </c>
    </row>
    <row r="143" spans="2:25" ht="13.8" x14ac:dyDescent="0.25">
      <c r="B143" s="8">
        <v>2020</v>
      </c>
      <c r="C143" s="9" t="s">
        <v>44</v>
      </c>
      <c r="D143" s="10">
        <v>133.80000000000001</v>
      </c>
      <c r="E143" s="10">
        <v>95</v>
      </c>
      <c r="F143" s="10">
        <v>99.1</v>
      </c>
      <c r="G143" s="10">
        <v>133.5</v>
      </c>
      <c r="H143" s="10">
        <v>83.8</v>
      </c>
      <c r="I143" s="10">
        <v>68.7</v>
      </c>
      <c r="J143" s="10">
        <v>103.5</v>
      </c>
      <c r="K143" s="10">
        <v>121.7</v>
      </c>
      <c r="L143" s="10">
        <v>120.6</v>
      </c>
      <c r="M143" s="10">
        <v>113.6</v>
      </c>
      <c r="N143" s="10">
        <v>111</v>
      </c>
      <c r="O143" s="10">
        <v>134.5</v>
      </c>
      <c r="P143" s="10">
        <v>99.8</v>
      </c>
      <c r="Q143" s="10">
        <v>83.8</v>
      </c>
      <c r="R143" s="10">
        <v>111.9</v>
      </c>
      <c r="S143" s="10">
        <v>125.6</v>
      </c>
      <c r="T143" s="10">
        <v>100.1</v>
      </c>
      <c r="U143" s="10">
        <v>88.6</v>
      </c>
      <c r="V143" s="10">
        <v>135.69999999999999</v>
      </c>
      <c r="W143" s="10">
        <v>109.1</v>
      </c>
      <c r="X143" s="10">
        <v>121.4</v>
      </c>
      <c r="Y143" s="10">
        <v>78.5</v>
      </c>
    </row>
    <row r="144" spans="2:25" ht="13.8" x14ac:dyDescent="0.25">
      <c r="B144" s="8">
        <v>2020</v>
      </c>
      <c r="C144" s="9" t="s">
        <v>109</v>
      </c>
      <c r="D144" s="10">
        <v>132.1</v>
      </c>
      <c r="E144" s="10">
        <v>96.1</v>
      </c>
      <c r="F144" s="10">
        <v>100.4</v>
      </c>
      <c r="G144" s="10">
        <v>139.5</v>
      </c>
      <c r="H144" s="10">
        <v>83.8</v>
      </c>
      <c r="I144" s="10">
        <v>68.3</v>
      </c>
      <c r="J144" s="10">
        <v>103.4</v>
      </c>
      <c r="K144" s="10">
        <v>128.6</v>
      </c>
      <c r="L144" s="10">
        <v>120.6</v>
      </c>
      <c r="M144" s="10">
        <v>113.6</v>
      </c>
      <c r="N144" s="10">
        <v>110.4</v>
      </c>
      <c r="O144" s="10">
        <v>138.69999999999999</v>
      </c>
      <c r="P144" s="10">
        <v>100.4</v>
      </c>
      <c r="Q144" s="10">
        <v>87.3</v>
      </c>
      <c r="R144" s="10">
        <v>112</v>
      </c>
      <c r="S144" s="10">
        <v>129.69999999999999</v>
      </c>
      <c r="T144" s="10">
        <v>100.2</v>
      </c>
      <c r="U144" s="10">
        <v>91.4</v>
      </c>
      <c r="V144" s="10">
        <v>136.5</v>
      </c>
      <c r="W144" s="10">
        <v>109.2</v>
      </c>
      <c r="X144" s="10">
        <v>120</v>
      </c>
      <c r="Y144" s="10">
        <v>80.099999999999994</v>
      </c>
    </row>
    <row r="145" spans="1:25" ht="13.8" x14ac:dyDescent="0.25">
      <c r="B145" s="8">
        <v>2020</v>
      </c>
      <c r="C145" s="9" t="s">
        <v>110</v>
      </c>
      <c r="D145" s="10">
        <v>132.19999999999999</v>
      </c>
      <c r="E145" s="10">
        <v>95.6</v>
      </c>
      <c r="F145" s="10">
        <v>100.2</v>
      </c>
      <c r="G145" s="10">
        <v>128</v>
      </c>
      <c r="H145" s="10">
        <v>83.8</v>
      </c>
      <c r="I145" s="10">
        <v>62.9</v>
      </c>
      <c r="J145" s="10">
        <v>103</v>
      </c>
      <c r="K145" s="10">
        <v>128.6</v>
      </c>
      <c r="L145" s="10">
        <v>120.6</v>
      </c>
      <c r="M145" s="10">
        <v>113.6</v>
      </c>
      <c r="N145" s="10">
        <v>110</v>
      </c>
      <c r="O145" s="10">
        <v>136.1</v>
      </c>
      <c r="P145" s="10">
        <v>99.4</v>
      </c>
      <c r="Q145" s="10">
        <v>89.1</v>
      </c>
      <c r="R145" s="10">
        <v>109.4</v>
      </c>
      <c r="S145" s="10">
        <v>130.69999999999999</v>
      </c>
      <c r="T145" s="10">
        <v>101.1</v>
      </c>
      <c r="U145" s="10">
        <v>90.5</v>
      </c>
      <c r="V145" s="10">
        <v>137.30000000000001</v>
      </c>
      <c r="W145" s="10">
        <v>108</v>
      </c>
      <c r="X145" s="10">
        <v>119.5</v>
      </c>
      <c r="Y145" s="10">
        <v>79.8</v>
      </c>
    </row>
    <row r="146" spans="1:25" ht="13.8" x14ac:dyDescent="0.25">
      <c r="B146" s="9">
        <v>2020</v>
      </c>
      <c r="C146" s="9" t="s">
        <v>47</v>
      </c>
      <c r="D146" s="121">
        <v>131.1</v>
      </c>
      <c r="E146" s="121">
        <v>96.2</v>
      </c>
      <c r="F146" s="121">
        <v>102</v>
      </c>
      <c r="G146" s="121">
        <v>130.4</v>
      </c>
      <c r="H146" s="121">
        <v>81.7</v>
      </c>
      <c r="I146" s="121">
        <v>74.2</v>
      </c>
      <c r="J146" s="121">
        <v>103.7</v>
      </c>
      <c r="K146" s="121">
        <v>135.69999999999999</v>
      </c>
      <c r="L146" s="121">
        <v>120.6</v>
      </c>
      <c r="M146" s="121">
        <v>113.6</v>
      </c>
      <c r="N146" s="121">
        <v>109.8</v>
      </c>
      <c r="O146" s="121">
        <v>135.6</v>
      </c>
      <c r="P146" s="121">
        <v>99.7</v>
      </c>
      <c r="Q146" s="121">
        <v>88.6</v>
      </c>
      <c r="R146" s="121">
        <v>113.7</v>
      </c>
      <c r="S146" s="121">
        <v>132.80000000000001</v>
      </c>
      <c r="T146" s="121">
        <v>104.4</v>
      </c>
      <c r="U146" s="121">
        <v>93.5</v>
      </c>
      <c r="V146" s="121">
        <v>130.9</v>
      </c>
      <c r="W146" s="121">
        <v>111.8</v>
      </c>
      <c r="X146" s="121">
        <v>120.6</v>
      </c>
      <c r="Y146" s="121">
        <v>80.099999999999994</v>
      </c>
    </row>
    <row r="147" spans="1:25" ht="13.8" x14ac:dyDescent="0.25">
      <c r="B147" s="8">
        <v>2021</v>
      </c>
      <c r="C147" s="9" t="s">
        <v>103</v>
      </c>
      <c r="D147" s="10">
        <v>135.30000000000001</v>
      </c>
      <c r="E147" s="10">
        <v>97.6</v>
      </c>
      <c r="F147" s="10">
        <v>104</v>
      </c>
      <c r="G147" s="10">
        <v>136.80000000000001</v>
      </c>
      <c r="H147" s="10">
        <v>79.3</v>
      </c>
      <c r="I147" s="10">
        <v>76.2</v>
      </c>
      <c r="J147" s="10">
        <v>105.5</v>
      </c>
      <c r="K147" s="10">
        <v>149.6</v>
      </c>
      <c r="L147" s="10">
        <v>120.6</v>
      </c>
      <c r="M147" s="10">
        <v>113.6</v>
      </c>
      <c r="N147" s="10">
        <v>109.8</v>
      </c>
      <c r="O147" s="10">
        <v>135.19999999999999</v>
      </c>
      <c r="P147" s="10">
        <v>100.5</v>
      </c>
      <c r="Q147" s="10">
        <v>92.2</v>
      </c>
      <c r="R147" s="10">
        <v>111.2</v>
      </c>
      <c r="S147" s="10">
        <v>135.69999999999999</v>
      </c>
      <c r="T147" s="10">
        <v>108.1</v>
      </c>
      <c r="U147" s="10">
        <v>96.4</v>
      </c>
      <c r="V147" s="10">
        <v>130.9</v>
      </c>
      <c r="W147" s="10">
        <v>106.4</v>
      </c>
      <c r="X147" s="10">
        <v>121.7</v>
      </c>
      <c r="Y147" s="10">
        <v>82.9</v>
      </c>
    </row>
    <row r="148" spans="1:25" ht="13.8" x14ac:dyDescent="0.25">
      <c r="B148" s="8">
        <v>2021</v>
      </c>
      <c r="C148" s="9" t="s">
        <v>104</v>
      </c>
      <c r="D148" s="10">
        <v>130.9</v>
      </c>
      <c r="E148" s="10">
        <v>98.5</v>
      </c>
      <c r="F148" s="10">
        <v>105.9</v>
      </c>
      <c r="G148" s="10">
        <v>128.30000000000001</v>
      </c>
      <c r="H148" s="10">
        <v>80</v>
      </c>
      <c r="I148" s="10">
        <v>85.6</v>
      </c>
      <c r="J148" s="10">
        <v>107.1</v>
      </c>
      <c r="K148" s="10">
        <v>142.69999999999999</v>
      </c>
      <c r="L148" s="10">
        <v>120.6</v>
      </c>
      <c r="M148" s="10">
        <v>113.6</v>
      </c>
      <c r="N148" s="10">
        <v>112.6</v>
      </c>
      <c r="O148" s="10">
        <v>138.30000000000001</v>
      </c>
      <c r="P148" s="10">
        <v>101.1</v>
      </c>
      <c r="Q148" s="10">
        <v>96.4</v>
      </c>
      <c r="R148" s="10">
        <v>109.4</v>
      </c>
      <c r="S148" s="10">
        <v>140.1</v>
      </c>
      <c r="T148" s="10">
        <v>112.4</v>
      </c>
      <c r="U148" s="10">
        <v>99.3</v>
      </c>
      <c r="V148" s="10">
        <v>133.1</v>
      </c>
      <c r="W148" s="10">
        <v>108.2</v>
      </c>
      <c r="X148" s="10">
        <v>119</v>
      </c>
      <c r="Y148" s="10">
        <v>83</v>
      </c>
    </row>
    <row r="149" spans="1:25" ht="13.8" x14ac:dyDescent="0.25">
      <c r="B149" s="8">
        <v>2021</v>
      </c>
      <c r="C149" s="9" t="s">
        <v>38</v>
      </c>
      <c r="D149" s="10">
        <v>135.6</v>
      </c>
      <c r="E149" s="10">
        <v>101.5</v>
      </c>
      <c r="F149" s="10">
        <v>107.1</v>
      </c>
      <c r="G149" s="10">
        <v>127.7</v>
      </c>
      <c r="H149" s="10">
        <v>78.7</v>
      </c>
      <c r="I149" s="10">
        <v>96.4</v>
      </c>
      <c r="J149" s="10">
        <v>109.6</v>
      </c>
      <c r="K149" s="10">
        <v>124.1</v>
      </c>
      <c r="L149" s="10">
        <v>120.6</v>
      </c>
      <c r="M149" s="10">
        <v>113.6</v>
      </c>
      <c r="N149" s="10">
        <v>115.3</v>
      </c>
      <c r="O149" s="10">
        <v>140.6</v>
      </c>
      <c r="P149" s="10">
        <v>102.4</v>
      </c>
      <c r="Q149" s="10">
        <v>100.9</v>
      </c>
      <c r="R149" s="10">
        <v>114</v>
      </c>
      <c r="S149" s="10">
        <v>143.9</v>
      </c>
      <c r="T149" s="10">
        <v>116.9</v>
      </c>
      <c r="U149" s="10">
        <v>106.3</v>
      </c>
      <c r="V149" s="10">
        <v>134</v>
      </c>
      <c r="W149" s="10">
        <v>105.8</v>
      </c>
      <c r="X149" s="10">
        <v>121.1</v>
      </c>
      <c r="Y149" s="10">
        <v>85.8</v>
      </c>
    </row>
    <row r="150" spans="1:25" ht="13.8" x14ac:dyDescent="0.25">
      <c r="B150" s="8">
        <v>2021</v>
      </c>
      <c r="C150" s="9" t="s">
        <v>105</v>
      </c>
      <c r="D150" s="10">
        <v>134.9</v>
      </c>
      <c r="E150" s="10">
        <v>99.2</v>
      </c>
      <c r="F150" s="10">
        <v>118.9</v>
      </c>
      <c r="G150" s="10">
        <v>129.80000000000001</v>
      </c>
      <c r="H150" s="10">
        <v>79.900000000000006</v>
      </c>
      <c r="I150" s="10">
        <v>96</v>
      </c>
      <c r="J150" s="10">
        <v>124</v>
      </c>
      <c r="K150" s="10">
        <v>134.1</v>
      </c>
      <c r="L150" s="10">
        <v>120.6</v>
      </c>
      <c r="M150" s="10">
        <v>113.6</v>
      </c>
      <c r="N150" s="10">
        <v>114.5</v>
      </c>
      <c r="O150" s="10">
        <v>139.5</v>
      </c>
      <c r="P150" s="10">
        <v>101.9</v>
      </c>
      <c r="Q150" s="10">
        <v>112.1</v>
      </c>
      <c r="R150" s="10">
        <v>113.9</v>
      </c>
      <c r="S150" s="10">
        <v>150.5</v>
      </c>
      <c r="T150" s="10">
        <v>120.5</v>
      </c>
      <c r="U150" s="10">
        <v>111.2</v>
      </c>
      <c r="V150" s="10">
        <v>134.4</v>
      </c>
      <c r="W150" s="10">
        <v>110.8</v>
      </c>
      <c r="X150" s="10">
        <v>120.3</v>
      </c>
      <c r="Y150" s="10">
        <v>87.7</v>
      </c>
    </row>
    <row r="151" spans="1:25" ht="13.8" x14ac:dyDescent="0.25">
      <c r="B151" s="8">
        <v>2021</v>
      </c>
      <c r="C151" s="9" t="s">
        <v>106</v>
      </c>
      <c r="D151" s="10">
        <v>135.69999999999999</v>
      </c>
      <c r="E151" s="10">
        <v>99.1</v>
      </c>
      <c r="F151" s="10">
        <v>137.1</v>
      </c>
      <c r="G151" s="10">
        <v>128.80000000000001</v>
      </c>
      <c r="H151" s="10">
        <v>81.3</v>
      </c>
      <c r="I151" s="10">
        <v>97.8</v>
      </c>
      <c r="J151" s="10">
        <v>124.5</v>
      </c>
      <c r="K151" s="10">
        <v>128.6</v>
      </c>
      <c r="L151" s="10">
        <v>120.6</v>
      </c>
      <c r="M151" s="10">
        <v>113.6</v>
      </c>
      <c r="N151" s="10">
        <v>114.4</v>
      </c>
      <c r="O151" s="10">
        <v>139</v>
      </c>
      <c r="P151" s="10">
        <v>100.4</v>
      </c>
      <c r="Q151" s="10">
        <v>119.8</v>
      </c>
      <c r="R151" s="10">
        <v>122.4</v>
      </c>
      <c r="S151" s="10">
        <v>158.1</v>
      </c>
      <c r="T151" s="10">
        <v>128</v>
      </c>
      <c r="U151" s="10">
        <v>115.5</v>
      </c>
      <c r="V151" s="10">
        <v>134.5</v>
      </c>
      <c r="W151" s="10">
        <v>112.7</v>
      </c>
      <c r="X151" s="10">
        <v>122.1</v>
      </c>
      <c r="Y151" s="10">
        <v>89</v>
      </c>
    </row>
    <row r="152" spans="1:25" ht="13.8" x14ac:dyDescent="0.25">
      <c r="A152" s="65" t="s">
        <v>4</v>
      </c>
      <c r="B152" s="8">
        <v>2021</v>
      </c>
      <c r="C152" s="9" t="s">
        <v>41</v>
      </c>
      <c r="D152" s="10">
        <v>134.69999999999999</v>
      </c>
      <c r="E152" s="10">
        <v>98.2</v>
      </c>
      <c r="F152" s="10">
        <v>161.1</v>
      </c>
      <c r="G152" s="10">
        <v>161.80000000000001</v>
      </c>
      <c r="H152" s="10">
        <v>81.7</v>
      </c>
      <c r="I152" s="10">
        <v>98.8</v>
      </c>
      <c r="J152" s="10">
        <v>124</v>
      </c>
      <c r="K152" s="10">
        <v>124.9</v>
      </c>
      <c r="L152" s="10">
        <v>120.6</v>
      </c>
      <c r="M152" s="10">
        <v>113.6</v>
      </c>
      <c r="N152" s="10">
        <v>113.9</v>
      </c>
      <c r="O152" s="10">
        <v>157.1</v>
      </c>
      <c r="P152" s="10">
        <v>101.1</v>
      </c>
      <c r="Q152" s="10">
        <v>121.7</v>
      </c>
      <c r="R152" s="10">
        <v>115.9</v>
      </c>
      <c r="S152" s="10">
        <v>166.5</v>
      </c>
      <c r="T152" s="10">
        <v>130.80000000000001</v>
      </c>
      <c r="U152" s="10">
        <v>120.1</v>
      </c>
      <c r="V152" s="10">
        <v>123.8</v>
      </c>
      <c r="W152" s="10">
        <v>115.4</v>
      </c>
      <c r="X152" s="10">
        <v>122.4</v>
      </c>
      <c r="Y152" s="10">
        <v>89.6</v>
      </c>
    </row>
    <row r="153" spans="1:25" ht="13.8" x14ac:dyDescent="0.25">
      <c r="A153" s="65" t="s">
        <v>111</v>
      </c>
      <c r="B153" s="8">
        <v>2021</v>
      </c>
      <c r="C153" s="9" t="s">
        <v>107</v>
      </c>
      <c r="D153" s="10">
        <v>135.4</v>
      </c>
      <c r="E153" s="10">
        <v>98.2</v>
      </c>
      <c r="F153" s="10">
        <v>165</v>
      </c>
      <c r="G153" s="10">
        <v>161.4</v>
      </c>
      <c r="H153" s="10">
        <v>88.6</v>
      </c>
      <c r="I153" s="10">
        <v>107.7</v>
      </c>
      <c r="J153" s="10">
        <v>122.8</v>
      </c>
      <c r="K153" s="10">
        <v>130.30000000000001</v>
      </c>
      <c r="L153" s="10">
        <v>120.6</v>
      </c>
      <c r="M153" s="10">
        <v>113.6</v>
      </c>
      <c r="N153" s="10">
        <v>113.7</v>
      </c>
      <c r="O153" s="10">
        <v>162.19999999999999</v>
      </c>
      <c r="P153" s="10">
        <v>100.2</v>
      </c>
      <c r="Q153" s="10">
        <v>142.69999999999999</v>
      </c>
      <c r="R153" s="10">
        <v>116.5</v>
      </c>
      <c r="S153" s="10">
        <v>168.6</v>
      </c>
      <c r="T153" s="10">
        <v>132.9</v>
      </c>
      <c r="U153" s="10">
        <v>118.8</v>
      </c>
      <c r="V153" s="10">
        <v>123.3</v>
      </c>
      <c r="W153" s="10">
        <v>116.2</v>
      </c>
      <c r="X153" s="10">
        <v>123</v>
      </c>
      <c r="Y153" s="10">
        <v>92.2</v>
      </c>
    </row>
    <row r="154" spans="1:25" ht="13.8" x14ac:dyDescent="0.25">
      <c r="B154" s="8">
        <v>2021</v>
      </c>
      <c r="C154" s="9" t="s">
        <v>108</v>
      </c>
      <c r="D154" s="10">
        <v>136.19999999999999</v>
      </c>
      <c r="E154" s="10">
        <v>98.4</v>
      </c>
      <c r="F154" s="10">
        <v>176.3</v>
      </c>
      <c r="G154" s="10">
        <v>165.6</v>
      </c>
      <c r="H154" s="10">
        <v>93.5</v>
      </c>
      <c r="I154" s="10">
        <v>109.3</v>
      </c>
      <c r="J154" s="10">
        <v>123.1</v>
      </c>
      <c r="K154" s="10">
        <v>132</v>
      </c>
      <c r="L154" s="10">
        <v>120.6</v>
      </c>
      <c r="M154" s="10">
        <v>113.6</v>
      </c>
      <c r="N154" s="10">
        <v>114</v>
      </c>
      <c r="O154" s="10">
        <v>160.69999999999999</v>
      </c>
      <c r="P154" s="10">
        <v>101.6</v>
      </c>
      <c r="Q154" s="10">
        <v>155.6</v>
      </c>
      <c r="R154" s="10">
        <v>121.7</v>
      </c>
      <c r="S154" s="10">
        <v>184.1</v>
      </c>
      <c r="T154" s="10">
        <v>136.4</v>
      </c>
      <c r="U154" s="10">
        <v>118.2</v>
      </c>
      <c r="V154" s="10">
        <v>119.5</v>
      </c>
      <c r="W154" s="10">
        <v>120.2</v>
      </c>
      <c r="X154" s="10">
        <v>123.1</v>
      </c>
      <c r="Y154" s="10">
        <v>93.1</v>
      </c>
    </row>
    <row r="155" spans="1:25" ht="13.8" x14ac:dyDescent="0.25">
      <c r="B155" s="8">
        <v>2021</v>
      </c>
      <c r="C155" s="9" t="s">
        <v>44</v>
      </c>
      <c r="D155" s="10">
        <v>136.9</v>
      </c>
      <c r="E155" s="10">
        <v>99.9</v>
      </c>
      <c r="F155" s="10">
        <v>174.2</v>
      </c>
      <c r="G155" s="10">
        <v>153.6</v>
      </c>
      <c r="H155" s="10">
        <v>97.9</v>
      </c>
      <c r="I155" s="10">
        <v>109.2</v>
      </c>
      <c r="J155" s="10">
        <v>125.1</v>
      </c>
      <c r="K155" s="10">
        <v>128</v>
      </c>
      <c r="L155" s="10">
        <v>120.6</v>
      </c>
      <c r="M155" s="10">
        <v>113.6</v>
      </c>
      <c r="N155" s="10">
        <v>114.9</v>
      </c>
      <c r="O155" s="10">
        <v>159.80000000000001</v>
      </c>
      <c r="P155" s="10">
        <v>101.4</v>
      </c>
      <c r="Q155" s="10">
        <v>162.5</v>
      </c>
      <c r="R155" s="10">
        <v>126.7</v>
      </c>
      <c r="S155" s="10">
        <v>202.2</v>
      </c>
      <c r="T155" s="10">
        <v>138.80000000000001</v>
      </c>
      <c r="U155" s="10">
        <v>117.2</v>
      </c>
      <c r="V155" s="10">
        <v>129.9</v>
      </c>
      <c r="W155" s="10">
        <v>127.6</v>
      </c>
      <c r="X155" s="10">
        <v>124.8</v>
      </c>
      <c r="Y155" s="10">
        <v>94.2</v>
      </c>
    </row>
    <row r="156" spans="1:25" ht="13.8" x14ac:dyDescent="0.25">
      <c r="B156" s="8">
        <v>2021</v>
      </c>
      <c r="C156" s="9" t="s">
        <v>109</v>
      </c>
      <c r="D156" s="10">
        <v>137.19999999999999</v>
      </c>
      <c r="E156" s="10">
        <v>100.4</v>
      </c>
      <c r="F156" s="10">
        <v>169.3</v>
      </c>
      <c r="G156" s="10">
        <v>148.1</v>
      </c>
      <c r="H156" s="10">
        <v>97.1</v>
      </c>
      <c r="I156" s="10">
        <v>118.3</v>
      </c>
      <c r="J156" s="10">
        <v>125.6</v>
      </c>
      <c r="K156" s="10">
        <v>132.6</v>
      </c>
      <c r="L156" s="10">
        <v>120.6</v>
      </c>
      <c r="M156" s="10">
        <v>113.6</v>
      </c>
      <c r="N156" s="10">
        <v>115</v>
      </c>
      <c r="O156" s="10">
        <v>187.5</v>
      </c>
      <c r="P156" s="10">
        <v>103</v>
      </c>
      <c r="Q156" s="10">
        <v>172.6</v>
      </c>
      <c r="R156" s="10">
        <v>144.6</v>
      </c>
      <c r="S156" s="10">
        <v>205</v>
      </c>
      <c r="T156" s="10">
        <v>143.5</v>
      </c>
      <c r="U156" s="10">
        <v>115.8</v>
      </c>
      <c r="V156" s="10">
        <v>129.9</v>
      </c>
      <c r="W156" s="10">
        <v>118.5</v>
      </c>
      <c r="X156" s="10">
        <v>123.9</v>
      </c>
      <c r="Y156" s="10">
        <v>96.9</v>
      </c>
    </row>
    <row r="157" spans="1:25" ht="13.8" x14ac:dyDescent="0.25">
      <c r="B157" s="8">
        <v>2021</v>
      </c>
      <c r="C157" s="9" t="s">
        <v>110</v>
      </c>
      <c r="D157" s="10">
        <v>136.1</v>
      </c>
      <c r="E157" s="10">
        <v>101.1</v>
      </c>
      <c r="F157" s="10">
        <v>164.6</v>
      </c>
      <c r="G157" s="10">
        <v>141.69999999999999</v>
      </c>
      <c r="H157" s="10">
        <v>97.1</v>
      </c>
      <c r="I157" s="10">
        <v>127.4</v>
      </c>
      <c r="J157" s="10">
        <v>126.5</v>
      </c>
      <c r="K157" s="10">
        <v>152.9</v>
      </c>
      <c r="L157" s="10">
        <v>120.6</v>
      </c>
      <c r="M157" s="10">
        <v>113.6</v>
      </c>
      <c r="N157" s="10">
        <v>115</v>
      </c>
      <c r="O157" s="10">
        <v>179.9</v>
      </c>
      <c r="P157" s="10">
        <v>103</v>
      </c>
      <c r="Q157" s="10">
        <v>172.6</v>
      </c>
      <c r="R157" s="10">
        <v>149.1</v>
      </c>
      <c r="S157" s="10">
        <v>210.8</v>
      </c>
      <c r="T157" s="10">
        <v>150.6</v>
      </c>
      <c r="U157" s="10">
        <v>120</v>
      </c>
      <c r="V157" s="10">
        <v>128.80000000000001</v>
      </c>
      <c r="W157" s="10">
        <v>118.2</v>
      </c>
      <c r="X157" s="10">
        <v>124.1</v>
      </c>
      <c r="Y157" s="10">
        <v>96.9</v>
      </c>
    </row>
    <row r="158" spans="1:25" ht="13.8" x14ac:dyDescent="0.25">
      <c r="B158" s="9">
        <v>2021</v>
      </c>
      <c r="C158" s="9" t="s">
        <v>47</v>
      </c>
      <c r="D158" s="121">
        <v>139.5</v>
      </c>
      <c r="E158" s="121">
        <v>101.2</v>
      </c>
      <c r="F158" s="121">
        <v>161.5</v>
      </c>
      <c r="G158" s="121">
        <v>140</v>
      </c>
      <c r="H158" s="121">
        <v>99.9</v>
      </c>
      <c r="I158" s="121">
        <v>124.7</v>
      </c>
      <c r="J158" s="121">
        <v>127.2</v>
      </c>
      <c r="K158" s="121">
        <v>152.69999999999999</v>
      </c>
      <c r="L158" s="121">
        <v>120.6</v>
      </c>
      <c r="M158" s="121">
        <v>113.6</v>
      </c>
      <c r="N158" s="121">
        <v>115</v>
      </c>
      <c r="O158" s="121">
        <v>178.5</v>
      </c>
      <c r="P158" s="121">
        <v>104</v>
      </c>
      <c r="Q158" s="121">
        <v>161.19999999999999</v>
      </c>
      <c r="R158" s="121">
        <v>152.9</v>
      </c>
      <c r="S158" s="121">
        <v>212.4</v>
      </c>
      <c r="T158" s="121">
        <v>157.9</v>
      </c>
      <c r="U158" s="121">
        <v>120.8</v>
      </c>
      <c r="V158" s="121">
        <v>130.30000000000001</v>
      </c>
      <c r="W158" s="121">
        <v>117.7</v>
      </c>
      <c r="X158" s="121">
        <v>123.1</v>
      </c>
      <c r="Y158" s="121">
        <v>97.4</v>
      </c>
    </row>
    <row r="159" spans="1:25" ht="13.8" x14ac:dyDescent="0.25">
      <c r="B159" s="8">
        <v>2022</v>
      </c>
      <c r="C159" s="9" t="s">
        <v>103</v>
      </c>
      <c r="D159" s="11">
        <v>147.1</v>
      </c>
      <c r="E159" s="11">
        <v>102.2</v>
      </c>
      <c r="F159" s="11">
        <v>161.30000000000001</v>
      </c>
      <c r="G159" s="11">
        <v>144</v>
      </c>
      <c r="H159" s="11">
        <v>93.7</v>
      </c>
      <c r="I159" s="11">
        <v>120.6</v>
      </c>
      <c r="J159" s="11">
        <v>128</v>
      </c>
      <c r="K159" s="11">
        <v>143.19999999999999</v>
      </c>
      <c r="L159" s="11">
        <v>155.6</v>
      </c>
      <c r="M159" s="11">
        <v>113.6</v>
      </c>
      <c r="N159" s="11">
        <v>114.7</v>
      </c>
      <c r="O159" s="11">
        <v>193.3</v>
      </c>
      <c r="P159" s="11">
        <v>106.1</v>
      </c>
      <c r="Q159" s="11">
        <v>165.2</v>
      </c>
      <c r="R159" s="11">
        <v>156</v>
      </c>
      <c r="S159" s="11">
        <v>215.8</v>
      </c>
      <c r="T159" s="11">
        <v>163.1</v>
      </c>
      <c r="U159" s="11">
        <v>123.2</v>
      </c>
      <c r="V159" s="11">
        <v>132.30000000000001</v>
      </c>
      <c r="W159" s="11">
        <v>118.8</v>
      </c>
      <c r="X159" s="11">
        <v>124.5</v>
      </c>
      <c r="Y159" s="11">
        <v>100.1</v>
      </c>
    </row>
    <row r="160" spans="1:25" ht="13.8" x14ac:dyDescent="0.25">
      <c r="B160" s="8">
        <v>2022</v>
      </c>
      <c r="C160" s="9" t="s">
        <v>104</v>
      </c>
      <c r="D160" s="11">
        <v>145.69999999999999</v>
      </c>
      <c r="E160" s="11">
        <v>104.9</v>
      </c>
      <c r="F160" s="11">
        <v>164.3</v>
      </c>
      <c r="G160" s="11">
        <v>145.6</v>
      </c>
      <c r="H160" s="11">
        <v>101.3</v>
      </c>
      <c r="I160" s="11">
        <v>135.80000000000001</v>
      </c>
      <c r="J160" s="11">
        <v>127.3</v>
      </c>
      <c r="K160" s="11">
        <v>147.69999999999999</v>
      </c>
      <c r="L160" s="11">
        <v>155.6</v>
      </c>
      <c r="M160" s="11">
        <v>113.6</v>
      </c>
      <c r="N160" s="11">
        <v>119</v>
      </c>
      <c r="O160" s="11">
        <v>223.1</v>
      </c>
      <c r="P160" s="11">
        <v>108.3</v>
      </c>
      <c r="Q160" s="11">
        <v>162.4</v>
      </c>
      <c r="R160" s="11">
        <v>160.6</v>
      </c>
      <c r="S160" s="11">
        <v>218</v>
      </c>
      <c r="T160" s="11">
        <v>165.9</v>
      </c>
      <c r="U160" s="11">
        <v>125.8</v>
      </c>
      <c r="V160" s="11">
        <v>135.4</v>
      </c>
      <c r="W160" s="11">
        <v>122.5</v>
      </c>
      <c r="X160" s="11">
        <v>122.7</v>
      </c>
      <c r="Y160" s="11">
        <v>99.5</v>
      </c>
    </row>
    <row r="161" spans="2:26" ht="13.8" x14ac:dyDescent="0.25">
      <c r="B161" s="8">
        <v>2022</v>
      </c>
      <c r="C161" s="9" t="s">
        <v>38</v>
      </c>
      <c r="D161" s="11">
        <v>142.19999999999999</v>
      </c>
      <c r="E161" s="11">
        <v>109.2</v>
      </c>
      <c r="F161" s="11">
        <v>172.6</v>
      </c>
      <c r="G161" s="11">
        <v>149.1</v>
      </c>
      <c r="H161" s="11">
        <v>103</v>
      </c>
      <c r="I161" s="11">
        <v>153.5</v>
      </c>
      <c r="J161" s="11">
        <v>130.80000000000001</v>
      </c>
      <c r="K161" s="11">
        <v>167.8</v>
      </c>
      <c r="L161" s="11">
        <v>155.6</v>
      </c>
      <c r="M161" s="11">
        <v>113.6</v>
      </c>
      <c r="N161" s="11">
        <v>122.5</v>
      </c>
      <c r="O161" s="11">
        <v>221.4</v>
      </c>
      <c r="P161" s="11">
        <v>111.7</v>
      </c>
      <c r="Q161" s="11">
        <v>164.5</v>
      </c>
      <c r="R161" s="11">
        <v>161.5</v>
      </c>
      <c r="S161" s="11">
        <v>218.2</v>
      </c>
      <c r="T161" s="11">
        <v>170.3</v>
      </c>
      <c r="U161" s="11">
        <v>127.5</v>
      </c>
      <c r="V161" s="11">
        <v>135.4</v>
      </c>
      <c r="W161" s="11">
        <v>127.4</v>
      </c>
      <c r="X161" s="11">
        <v>124.4</v>
      </c>
      <c r="Y161" s="11">
        <v>101.9</v>
      </c>
    </row>
    <row r="162" spans="2:26" ht="13.8" x14ac:dyDescent="0.25">
      <c r="B162" s="8">
        <v>2022</v>
      </c>
      <c r="C162" s="9" t="s">
        <v>105</v>
      </c>
      <c r="D162" s="11">
        <v>144.80000000000001</v>
      </c>
      <c r="E162" s="11">
        <v>109.9</v>
      </c>
      <c r="F162" s="11">
        <v>191.2</v>
      </c>
      <c r="G162" s="11">
        <v>160.9</v>
      </c>
      <c r="H162" s="11">
        <v>108.7</v>
      </c>
      <c r="I162" s="11">
        <v>182.4</v>
      </c>
      <c r="J162" s="11">
        <v>149.4</v>
      </c>
      <c r="K162" s="11">
        <v>156.9</v>
      </c>
      <c r="L162" s="11">
        <v>155.6</v>
      </c>
      <c r="M162" s="11">
        <v>113.6</v>
      </c>
      <c r="N162" s="11">
        <v>125.5</v>
      </c>
      <c r="O162" s="11">
        <v>221.4</v>
      </c>
      <c r="P162" s="11">
        <v>111.3</v>
      </c>
      <c r="Q162" s="11">
        <v>180.7</v>
      </c>
      <c r="R162" s="11">
        <v>167.4</v>
      </c>
      <c r="S162" s="11">
        <v>221.2</v>
      </c>
      <c r="T162" s="11">
        <v>177</v>
      </c>
      <c r="U162" s="11">
        <v>131.9</v>
      </c>
      <c r="V162" s="11">
        <v>135.4</v>
      </c>
      <c r="W162" s="11">
        <v>118.4</v>
      </c>
      <c r="X162" s="11">
        <v>123.6</v>
      </c>
      <c r="Y162" s="11">
        <v>103</v>
      </c>
    </row>
    <row r="163" spans="2:26" ht="13.8" x14ac:dyDescent="0.25">
      <c r="B163" s="8">
        <v>2022</v>
      </c>
      <c r="C163" s="9" t="s">
        <v>106</v>
      </c>
      <c r="D163" s="11">
        <v>143.19999999999999</v>
      </c>
      <c r="E163" s="11">
        <v>110.4</v>
      </c>
      <c r="F163" s="11">
        <v>200.2</v>
      </c>
      <c r="G163" s="11">
        <v>169.9</v>
      </c>
      <c r="H163" s="11">
        <v>111.4</v>
      </c>
      <c r="I163" s="11">
        <v>187.9</v>
      </c>
      <c r="J163" s="11">
        <v>151.80000000000001</v>
      </c>
      <c r="K163" s="11">
        <v>149.19999999999999</v>
      </c>
      <c r="L163" s="11">
        <v>155.6</v>
      </c>
      <c r="M163" s="11">
        <v>113.6</v>
      </c>
      <c r="N163" s="11">
        <v>126.7</v>
      </c>
      <c r="O163" s="11">
        <v>211.7</v>
      </c>
      <c r="P163" s="11">
        <v>111.6</v>
      </c>
      <c r="Q163" s="11">
        <v>195.9</v>
      </c>
      <c r="R163" s="11">
        <v>166.2</v>
      </c>
      <c r="S163" s="11">
        <v>227.2</v>
      </c>
      <c r="T163" s="11">
        <v>187.3</v>
      </c>
      <c r="U163" s="11">
        <v>132.6</v>
      </c>
      <c r="V163" s="11">
        <v>147.19999999999999</v>
      </c>
      <c r="W163" s="11">
        <v>123.2</v>
      </c>
      <c r="X163" s="11">
        <v>125.8</v>
      </c>
      <c r="Y163" s="11">
        <v>105.3</v>
      </c>
    </row>
    <row r="164" spans="2:26" ht="13.8" x14ac:dyDescent="0.25">
      <c r="B164" s="8">
        <v>2022</v>
      </c>
      <c r="C164" s="9" t="s">
        <v>41</v>
      </c>
      <c r="D164" s="11">
        <v>147.80000000000001</v>
      </c>
      <c r="E164" s="11">
        <v>111.3</v>
      </c>
      <c r="F164" s="11">
        <v>189.3</v>
      </c>
      <c r="G164" s="11">
        <v>161.6</v>
      </c>
      <c r="H164" s="11">
        <v>110</v>
      </c>
      <c r="I164" s="11">
        <v>200.2</v>
      </c>
      <c r="J164" s="11">
        <v>149</v>
      </c>
      <c r="K164" s="11">
        <v>196.2</v>
      </c>
      <c r="L164" s="11">
        <v>155.6</v>
      </c>
      <c r="M164" s="11">
        <v>113.6</v>
      </c>
      <c r="N164" s="11">
        <v>129.19999999999999</v>
      </c>
      <c r="O164" s="11">
        <v>237.5</v>
      </c>
      <c r="P164" s="11">
        <v>112.7</v>
      </c>
      <c r="Q164" s="11">
        <v>183.3</v>
      </c>
      <c r="R164" s="11">
        <v>176.4</v>
      </c>
      <c r="S164" s="11">
        <v>237.4</v>
      </c>
      <c r="T164" s="11">
        <v>185.6</v>
      </c>
      <c r="U164" s="11">
        <v>135.80000000000001</v>
      </c>
      <c r="V164" s="11">
        <v>147.4</v>
      </c>
      <c r="W164" s="11">
        <v>133.4</v>
      </c>
      <c r="X164" s="11">
        <v>125.3</v>
      </c>
      <c r="Y164" s="11">
        <v>108</v>
      </c>
      <c r="Z164" s="133"/>
    </row>
    <row r="165" spans="2:26" ht="13.8" x14ac:dyDescent="0.25">
      <c r="B165" s="8">
        <v>2022</v>
      </c>
      <c r="C165" s="9" t="s">
        <v>107</v>
      </c>
      <c r="D165" s="11">
        <v>153.19999999999999</v>
      </c>
      <c r="E165" s="11">
        <v>111.9</v>
      </c>
      <c r="F165" s="11">
        <v>184.9</v>
      </c>
      <c r="G165" s="11">
        <v>175.7</v>
      </c>
      <c r="H165" s="11">
        <v>121.3</v>
      </c>
      <c r="I165" s="11">
        <v>213</v>
      </c>
      <c r="J165" s="11">
        <v>149</v>
      </c>
      <c r="K165" s="11">
        <v>196.9</v>
      </c>
      <c r="L165" s="11">
        <v>155.6</v>
      </c>
      <c r="M165" s="11">
        <v>113.6</v>
      </c>
      <c r="N165" s="11">
        <v>131</v>
      </c>
      <c r="O165" s="11">
        <v>251</v>
      </c>
      <c r="P165" s="11">
        <v>114.4</v>
      </c>
      <c r="Q165" s="11">
        <v>173.3</v>
      </c>
      <c r="R165" s="11">
        <v>191.5</v>
      </c>
      <c r="S165" s="11">
        <v>238.9</v>
      </c>
      <c r="T165" s="11">
        <v>185.1</v>
      </c>
      <c r="U165" s="11">
        <v>132.4</v>
      </c>
      <c r="V165" s="11">
        <v>153.4</v>
      </c>
      <c r="W165" s="11">
        <v>130.69999999999999</v>
      </c>
      <c r="X165" s="11">
        <v>126.2</v>
      </c>
      <c r="Y165" s="11">
        <v>105.5</v>
      </c>
      <c r="Z165" s="141" t="s">
        <v>173</v>
      </c>
    </row>
    <row r="166" spans="2:26" ht="13.8" x14ac:dyDescent="0.25">
      <c r="B166" s="8">
        <v>2022</v>
      </c>
      <c r="C166" s="9" t="s">
        <v>108</v>
      </c>
      <c r="D166" s="11">
        <v>160.19999999999999</v>
      </c>
      <c r="E166" s="11">
        <v>112.1</v>
      </c>
      <c r="F166" s="11">
        <v>174.7</v>
      </c>
      <c r="G166" s="11">
        <v>159.5</v>
      </c>
      <c r="H166" s="11">
        <v>120.9</v>
      </c>
      <c r="I166" s="11">
        <v>195</v>
      </c>
      <c r="J166" s="11">
        <v>149</v>
      </c>
      <c r="K166" s="11">
        <v>219.3</v>
      </c>
      <c r="L166" s="11">
        <v>155.6</v>
      </c>
      <c r="M166" s="11">
        <v>113.6</v>
      </c>
      <c r="N166" s="11">
        <v>129.5</v>
      </c>
      <c r="O166" s="11">
        <v>249.8</v>
      </c>
      <c r="P166" s="11">
        <v>114.4</v>
      </c>
      <c r="Q166" s="11">
        <v>162.30000000000001</v>
      </c>
      <c r="R166" s="11">
        <v>193.7</v>
      </c>
      <c r="S166" s="11">
        <v>238.9</v>
      </c>
      <c r="T166" s="11">
        <v>176.1</v>
      </c>
      <c r="U166" s="11">
        <v>123.7</v>
      </c>
      <c r="V166" s="11">
        <v>154.30000000000001</v>
      </c>
      <c r="W166" s="11">
        <v>123.5</v>
      </c>
      <c r="X166" s="11">
        <v>124.3</v>
      </c>
      <c r="Y166" s="11">
        <v>105.5</v>
      </c>
      <c r="Z166" s="141"/>
    </row>
    <row r="167" spans="2:26" ht="13.8" x14ac:dyDescent="0.25">
      <c r="B167" s="8">
        <v>2022</v>
      </c>
      <c r="C167" s="9" t="s">
        <v>44</v>
      </c>
      <c r="D167" s="11">
        <v>152.1</v>
      </c>
      <c r="E167" s="11">
        <v>116.9</v>
      </c>
      <c r="F167" s="11">
        <v>168.1</v>
      </c>
      <c r="G167" s="11">
        <v>149.9</v>
      </c>
      <c r="H167" s="11">
        <v>122.9</v>
      </c>
      <c r="I167" s="11">
        <v>190.3</v>
      </c>
      <c r="J167" s="11">
        <v>149.1</v>
      </c>
      <c r="K167" s="11">
        <v>208.3</v>
      </c>
      <c r="L167" s="11">
        <v>155.6</v>
      </c>
      <c r="M167" s="11">
        <v>113.6</v>
      </c>
      <c r="N167" s="11">
        <v>131.9</v>
      </c>
      <c r="O167" s="11">
        <v>278.60000000000002</v>
      </c>
      <c r="P167" s="11">
        <v>114.4</v>
      </c>
      <c r="Q167" s="11">
        <v>157.1</v>
      </c>
      <c r="R167" s="11">
        <v>194</v>
      </c>
      <c r="S167" s="11">
        <v>238.9</v>
      </c>
      <c r="T167" s="11">
        <v>171.8</v>
      </c>
      <c r="U167" s="11">
        <v>125</v>
      </c>
      <c r="V167" s="11">
        <v>154.6</v>
      </c>
      <c r="W167" s="11">
        <v>119.6</v>
      </c>
      <c r="X167" s="11">
        <v>124.3</v>
      </c>
      <c r="Y167" s="11">
        <v>105.5</v>
      </c>
      <c r="Z167" s="142"/>
    </row>
    <row r="168" spans="2:26" ht="13.8" x14ac:dyDescent="0.25">
      <c r="B168" s="8">
        <v>2022</v>
      </c>
      <c r="C168" s="9" t="s">
        <v>109</v>
      </c>
      <c r="D168" s="11">
        <v>155.1</v>
      </c>
      <c r="E168" s="11">
        <v>115.5</v>
      </c>
      <c r="F168" s="11">
        <v>163</v>
      </c>
      <c r="G168" s="11">
        <v>152.9</v>
      </c>
      <c r="H168" s="11">
        <v>121.4</v>
      </c>
      <c r="I168" s="11">
        <v>186.3</v>
      </c>
      <c r="J168" s="11">
        <v>149</v>
      </c>
      <c r="K168" s="11">
        <v>218.1</v>
      </c>
      <c r="L168" s="11">
        <v>155.6</v>
      </c>
      <c r="M168" s="11">
        <v>113.6</v>
      </c>
      <c r="N168" s="11">
        <v>132</v>
      </c>
      <c r="O168" s="11">
        <v>292.39999999999998</v>
      </c>
      <c r="P168" s="11">
        <v>114.4</v>
      </c>
      <c r="Q168" s="11">
        <v>153.9</v>
      </c>
      <c r="R168" s="11">
        <v>188.4</v>
      </c>
      <c r="S168" s="11">
        <v>238.9</v>
      </c>
      <c r="T168" s="11">
        <v>170.2</v>
      </c>
      <c r="U168" s="11">
        <v>128.5</v>
      </c>
      <c r="V168" s="11">
        <v>149.1</v>
      </c>
      <c r="W168" s="11">
        <v>130.6</v>
      </c>
      <c r="X168" s="11">
        <v>122.5</v>
      </c>
      <c r="Y168" s="11">
        <v>105.5</v>
      </c>
      <c r="Z168" s="140" t="s">
        <v>172</v>
      </c>
    </row>
    <row r="169" spans="2:26" ht="13.8" x14ac:dyDescent="0.25">
      <c r="B169" s="8">
        <v>2022</v>
      </c>
      <c r="C169" s="9" t="s">
        <v>110</v>
      </c>
      <c r="D169" s="11">
        <v>152.6</v>
      </c>
      <c r="E169" s="11">
        <v>115.9</v>
      </c>
      <c r="F169" s="11">
        <v>161.1</v>
      </c>
      <c r="G169" s="11">
        <v>159.6</v>
      </c>
      <c r="H169" s="11">
        <v>121</v>
      </c>
      <c r="I169" s="11">
        <v>197.6</v>
      </c>
      <c r="J169" s="11">
        <v>148.9</v>
      </c>
      <c r="K169" s="11">
        <v>210.1</v>
      </c>
      <c r="L169" s="11">
        <v>155.6</v>
      </c>
      <c r="M169" s="11">
        <v>113.6</v>
      </c>
      <c r="N169" s="11">
        <v>130.9</v>
      </c>
      <c r="O169" s="11">
        <v>292.39999999999998</v>
      </c>
      <c r="P169" s="11">
        <v>114.4</v>
      </c>
      <c r="Q169" s="11">
        <v>148.5</v>
      </c>
      <c r="R169" s="11">
        <v>187.8</v>
      </c>
      <c r="S169" s="11">
        <v>238.9</v>
      </c>
      <c r="T169" s="11">
        <v>171.9</v>
      </c>
      <c r="U169" s="11">
        <v>129.1</v>
      </c>
      <c r="V169" s="11">
        <v>147.1</v>
      </c>
      <c r="W169" s="11">
        <v>121.8</v>
      </c>
      <c r="X169" s="11">
        <v>121.1</v>
      </c>
      <c r="Y169" s="11">
        <v>105.5</v>
      </c>
      <c r="Z169" s="141"/>
    </row>
    <row r="170" spans="2:26" ht="13.8" x14ac:dyDescent="0.25">
      <c r="B170" s="9">
        <v>2022</v>
      </c>
      <c r="C170" s="9" t="s">
        <v>47</v>
      </c>
      <c r="D170" s="122">
        <v>156.1</v>
      </c>
      <c r="E170" s="122">
        <v>117.6</v>
      </c>
      <c r="F170" s="122">
        <v>156.4</v>
      </c>
      <c r="G170" s="122">
        <v>160.6</v>
      </c>
      <c r="H170" s="122">
        <v>124.4</v>
      </c>
      <c r="I170" s="122">
        <v>162.5</v>
      </c>
      <c r="J170" s="122">
        <v>148.6</v>
      </c>
      <c r="K170" s="122">
        <v>233.3</v>
      </c>
      <c r="L170" s="122">
        <v>155.6</v>
      </c>
      <c r="M170" s="122">
        <v>113.6</v>
      </c>
      <c r="N170" s="122">
        <v>131.1</v>
      </c>
      <c r="O170" s="122">
        <v>295.10000000000002</v>
      </c>
      <c r="P170" s="122">
        <v>114.4</v>
      </c>
      <c r="Q170" s="122">
        <v>145.9</v>
      </c>
      <c r="R170" s="122">
        <v>182</v>
      </c>
      <c r="S170" s="122">
        <v>238.9</v>
      </c>
      <c r="T170" s="122">
        <v>171.8</v>
      </c>
      <c r="U170" s="122">
        <v>134.30000000000001</v>
      </c>
      <c r="V170" s="122">
        <v>147.19999999999999</v>
      </c>
      <c r="W170" s="122">
        <v>117.6</v>
      </c>
      <c r="X170" s="122">
        <v>122.9</v>
      </c>
      <c r="Y170" s="122">
        <v>105.5</v>
      </c>
      <c r="Z170" s="142"/>
    </row>
    <row r="171" spans="2:26" ht="13.8" x14ac:dyDescent="0.25">
      <c r="B171" s="8">
        <v>2023</v>
      </c>
      <c r="C171" s="9" t="s">
        <v>103</v>
      </c>
      <c r="D171" s="11">
        <v>174.8</v>
      </c>
      <c r="E171" s="11">
        <v>121.6</v>
      </c>
      <c r="F171" s="11">
        <v>153.5</v>
      </c>
      <c r="G171" s="11">
        <v>158.6</v>
      </c>
      <c r="H171" s="11">
        <v>121.3</v>
      </c>
      <c r="I171" s="11">
        <v>152.9</v>
      </c>
      <c r="J171" s="11">
        <v>148.9</v>
      </c>
      <c r="K171" s="11">
        <v>232.2</v>
      </c>
      <c r="L171" s="11" t="s">
        <v>153</v>
      </c>
      <c r="M171" s="11">
        <v>113.6</v>
      </c>
      <c r="N171" s="11">
        <v>131</v>
      </c>
      <c r="O171" s="11">
        <v>310.10000000000002</v>
      </c>
      <c r="P171" s="11">
        <v>122.7</v>
      </c>
      <c r="Q171" s="11">
        <v>138.30000000000001</v>
      </c>
      <c r="R171" s="11">
        <v>180.3</v>
      </c>
      <c r="S171" s="11">
        <v>217.4</v>
      </c>
      <c r="T171" s="11">
        <v>159.9</v>
      </c>
      <c r="U171" s="11">
        <v>132.9</v>
      </c>
      <c r="V171" s="11">
        <v>147.69999999999999</v>
      </c>
      <c r="W171" s="11">
        <v>115.2</v>
      </c>
      <c r="X171" s="11">
        <v>132.69999999999999</v>
      </c>
      <c r="Y171" s="11">
        <v>104.2</v>
      </c>
      <c r="Z171" s="140" t="s">
        <v>171</v>
      </c>
    </row>
    <row r="172" spans="2:26" ht="13.8" x14ac:dyDescent="0.25">
      <c r="B172" s="8">
        <v>2023</v>
      </c>
      <c r="C172" s="9" t="s">
        <v>104</v>
      </c>
      <c r="D172" s="11">
        <v>168.8</v>
      </c>
      <c r="E172" s="11">
        <v>129</v>
      </c>
      <c r="F172" s="11">
        <v>161.19999999999999</v>
      </c>
      <c r="G172" s="11">
        <v>159.1</v>
      </c>
      <c r="H172" s="11">
        <v>127.5</v>
      </c>
      <c r="I172" s="11">
        <v>153.80000000000001</v>
      </c>
      <c r="J172" s="11">
        <v>145.6</v>
      </c>
      <c r="K172" s="11">
        <v>235.5</v>
      </c>
      <c r="L172" s="11" t="s">
        <v>153</v>
      </c>
      <c r="M172" s="11">
        <v>136</v>
      </c>
      <c r="N172" s="11">
        <v>135.5</v>
      </c>
      <c r="O172" s="11">
        <v>332.5</v>
      </c>
      <c r="P172" s="11">
        <v>123.5</v>
      </c>
      <c r="Q172" s="11">
        <v>134.4</v>
      </c>
      <c r="R172" s="11">
        <v>180.9</v>
      </c>
      <c r="S172" s="11">
        <v>199.5</v>
      </c>
      <c r="T172" s="11">
        <v>168</v>
      </c>
      <c r="U172" s="11">
        <v>141.4</v>
      </c>
      <c r="V172" s="11">
        <v>144.6</v>
      </c>
      <c r="W172" s="11">
        <v>115.7</v>
      </c>
      <c r="X172" s="11">
        <v>133.19999999999999</v>
      </c>
      <c r="Y172" s="11">
        <v>103.8</v>
      </c>
      <c r="Z172" s="141"/>
    </row>
    <row r="173" spans="2:26" ht="13.8" x14ac:dyDescent="0.25">
      <c r="B173" s="8">
        <v>2023</v>
      </c>
      <c r="C173" s="9" t="s">
        <v>38</v>
      </c>
      <c r="D173" s="11">
        <v>169.9</v>
      </c>
      <c r="E173" s="11">
        <v>132.6</v>
      </c>
      <c r="F173" s="11">
        <v>166.6</v>
      </c>
      <c r="G173" s="11">
        <v>171.5</v>
      </c>
      <c r="H173" s="11">
        <v>127.1</v>
      </c>
      <c r="I173" s="11">
        <v>149.5</v>
      </c>
      <c r="J173" s="11">
        <v>144.1</v>
      </c>
      <c r="K173" s="11">
        <v>238.3</v>
      </c>
      <c r="L173" s="11" t="s">
        <v>153</v>
      </c>
      <c r="M173" s="11">
        <v>136</v>
      </c>
      <c r="N173" s="11">
        <v>139.69999999999999</v>
      </c>
      <c r="O173" s="11">
        <v>333</v>
      </c>
      <c r="P173" s="11">
        <v>126.6</v>
      </c>
      <c r="Q173" s="11">
        <v>137.9</v>
      </c>
      <c r="R173" s="11">
        <v>180.8</v>
      </c>
      <c r="S173" s="11">
        <v>198.1</v>
      </c>
      <c r="T173" s="11">
        <v>162.69999999999999</v>
      </c>
      <c r="U173" s="11">
        <v>139.19999999999999</v>
      </c>
      <c r="V173" s="11">
        <v>144.69999999999999</v>
      </c>
      <c r="W173" s="11">
        <v>130.19999999999999</v>
      </c>
      <c r="X173" s="11">
        <v>132.69999999999999</v>
      </c>
      <c r="Y173" s="11">
        <v>103</v>
      </c>
      <c r="Z173" s="142"/>
    </row>
    <row r="174" spans="2:26" ht="13.8" x14ac:dyDescent="0.25">
      <c r="B174" s="8">
        <v>2023</v>
      </c>
      <c r="C174" s="9" t="s">
        <v>105</v>
      </c>
      <c r="D174" s="11">
        <v>167.7</v>
      </c>
      <c r="E174" s="11">
        <v>134.1</v>
      </c>
      <c r="F174" s="11">
        <v>152</v>
      </c>
      <c r="G174" s="11">
        <v>158</v>
      </c>
      <c r="H174" s="11">
        <v>130.1</v>
      </c>
      <c r="I174" s="11">
        <v>141.30000000000001</v>
      </c>
      <c r="J174" s="11">
        <v>142.19999999999999</v>
      </c>
      <c r="K174" s="11">
        <v>228.7</v>
      </c>
      <c r="L174" s="11" t="s">
        <v>153</v>
      </c>
      <c r="M174" s="11">
        <v>136</v>
      </c>
      <c r="N174" s="11">
        <v>142.6</v>
      </c>
      <c r="O174" s="11">
        <v>348.5</v>
      </c>
      <c r="P174" s="11">
        <v>126.6</v>
      </c>
      <c r="Q174" s="11">
        <v>141.80000000000001</v>
      </c>
      <c r="R174" s="11">
        <v>181.6</v>
      </c>
      <c r="S174" s="11">
        <v>197.3</v>
      </c>
      <c r="T174" s="11">
        <v>162</v>
      </c>
      <c r="U174" s="11">
        <v>142.30000000000001</v>
      </c>
      <c r="V174" s="11">
        <v>144</v>
      </c>
      <c r="W174" s="11">
        <v>128</v>
      </c>
      <c r="X174" s="11">
        <v>133.19999999999999</v>
      </c>
      <c r="Y174" s="11">
        <v>103.9</v>
      </c>
      <c r="Z174" s="140" t="s">
        <v>174</v>
      </c>
    </row>
    <row r="175" spans="2:26" ht="13.8" x14ac:dyDescent="0.25">
      <c r="B175" s="8">
        <v>2023</v>
      </c>
      <c r="C175" s="9" t="s">
        <v>106</v>
      </c>
      <c r="D175" s="11">
        <v>181.6</v>
      </c>
      <c r="E175" s="11">
        <v>135.19999999999999</v>
      </c>
      <c r="F175" s="11">
        <v>142.4</v>
      </c>
      <c r="G175" s="11">
        <v>179.7</v>
      </c>
      <c r="H175" s="11">
        <v>128.69999999999999</v>
      </c>
      <c r="I175" s="11">
        <v>130.5</v>
      </c>
      <c r="J175" s="11">
        <v>141.19999999999999</v>
      </c>
      <c r="K175" s="11">
        <v>236</v>
      </c>
      <c r="L175" s="11" t="s">
        <v>153</v>
      </c>
      <c r="M175" s="11">
        <v>136</v>
      </c>
      <c r="N175" s="11">
        <v>145.69999999999999</v>
      </c>
      <c r="O175" s="11">
        <v>354</v>
      </c>
      <c r="P175" s="11">
        <v>130.1</v>
      </c>
      <c r="Q175" s="11">
        <v>141.9</v>
      </c>
      <c r="R175" s="11">
        <v>174.7</v>
      </c>
      <c r="S175" s="11">
        <v>198.1</v>
      </c>
      <c r="T175" s="11">
        <v>148.19999999999999</v>
      </c>
      <c r="U175" s="11">
        <v>141.5</v>
      </c>
      <c r="V175" s="11">
        <v>143.19999999999999</v>
      </c>
      <c r="W175" s="11">
        <v>114.2</v>
      </c>
      <c r="X175" s="11">
        <v>133.69999999999999</v>
      </c>
      <c r="Y175" s="11">
        <v>108.4</v>
      </c>
      <c r="Z175" s="141"/>
    </row>
    <row r="176" spans="2:26" ht="13.8" x14ac:dyDescent="0.25">
      <c r="B176" s="8">
        <v>2023</v>
      </c>
      <c r="C176" s="9" t="s">
        <v>41</v>
      </c>
      <c r="D176" s="11">
        <v>178.4</v>
      </c>
      <c r="E176" s="11">
        <v>135.9</v>
      </c>
      <c r="F176" s="11">
        <v>139</v>
      </c>
      <c r="G176" s="11">
        <v>159.19999999999999</v>
      </c>
      <c r="H176" s="11">
        <v>119.1</v>
      </c>
      <c r="I176" s="11">
        <v>131.80000000000001</v>
      </c>
      <c r="J176" s="11">
        <v>141.80000000000001</v>
      </c>
      <c r="K176" s="11">
        <v>323.39999999999998</v>
      </c>
      <c r="L176" s="11" t="s">
        <v>153</v>
      </c>
      <c r="M176" s="11">
        <v>135.69999999999999</v>
      </c>
      <c r="N176" s="11">
        <v>144.4</v>
      </c>
      <c r="O176" s="11">
        <v>352</v>
      </c>
      <c r="P176" s="11">
        <v>129.6</v>
      </c>
      <c r="Q176" s="11">
        <v>141.5</v>
      </c>
      <c r="R176" s="11">
        <v>179.3</v>
      </c>
      <c r="S176" s="11">
        <v>200.3</v>
      </c>
      <c r="T176" s="11">
        <v>154.69999999999999</v>
      </c>
      <c r="U176" s="11">
        <v>138.80000000000001</v>
      </c>
      <c r="V176" s="11">
        <v>144.5</v>
      </c>
      <c r="W176" s="11">
        <v>125.2</v>
      </c>
      <c r="X176" s="11">
        <v>143.1</v>
      </c>
      <c r="Y176" s="11">
        <v>110.9</v>
      </c>
      <c r="Z176" s="142"/>
    </row>
    <row r="177" spans="2:26" ht="13.8" x14ac:dyDescent="0.25">
      <c r="B177" s="8">
        <v>2023</v>
      </c>
      <c r="C177" s="9" t="s">
        <v>107</v>
      </c>
      <c r="D177" s="11">
        <v>179.9</v>
      </c>
      <c r="E177" s="11">
        <v>134.9</v>
      </c>
      <c r="F177" s="11">
        <v>133.6</v>
      </c>
      <c r="G177" s="11">
        <v>159.30000000000001</v>
      </c>
      <c r="H177" s="11">
        <v>118.5</v>
      </c>
      <c r="I177" s="11">
        <v>135.19999999999999</v>
      </c>
      <c r="J177" s="11">
        <v>140.69999999999999</v>
      </c>
      <c r="K177" s="11">
        <v>317.3</v>
      </c>
      <c r="L177" s="11" t="s">
        <v>153</v>
      </c>
      <c r="M177" s="11">
        <v>135.69999999999999</v>
      </c>
      <c r="N177" s="11">
        <v>145.19999999999999</v>
      </c>
      <c r="O177" s="11">
        <v>351</v>
      </c>
      <c r="P177" s="11">
        <v>126.8</v>
      </c>
      <c r="Q177" s="11">
        <v>132.9</v>
      </c>
      <c r="R177" s="11">
        <v>178.4</v>
      </c>
      <c r="S177" s="11">
        <v>196.5</v>
      </c>
      <c r="T177" s="11">
        <v>152.1</v>
      </c>
      <c r="U177" s="11">
        <v>135.1</v>
      </c>
      <c r="V177" s="11">
        <v>145.19999999999999</v>
      </c>
      <c r="W177" s="11">
        <v>124.7</v>
      </c>
      <c r="X177" s="11">
        <v>142.69999999999999</v>
      </c>
      <c r="Y177" s="11">
        <v>107.2</v>
      </c>
      <c r="Z177" s="140" t="s">
        <v>175</v>
      </c>
    </row>
    <row r="178" spans="2:26" ht="13.8" x14ac:dyDescent="0.25">
      <c r="B178" s="8">
        <v>2023</v>
      </c>
      <c r="C178" s="9" t="s">
        <v>108</v>
      </c>
      <c r="D178" s="11">
        <v>184.2</v>
      </c>
      <c r="E178" s="11">
        <v>135.5</v>
      </c>
      <c r="F178" s="11">
        <v>131.9</v>
      </c>
      <c r="G178" s="11">
        <v>142.30000000000001</v>
      </c>
      <c r="H178" s="11">
        <v>115.3</v>
      </c>
      <c r="I178" s="11">
        <v>157.9</v>
      </c>
      <c r="J178" s="11">
        <v>139.5</v>
      </c>
      <c r="K178" s="11">
        <v>311.89999999999998</v>
      </c>
      <c r="L178" s="11" t="s">
        <v>153</v>
      </c>
      <c r="M178" s="11">
        <v>135.69999999999999</v>
      </c>
      <c r="N178" s="11">
        <v>149.5</v>
      </c>
      <c r="O178" s="11">
        <v>309.5</v>
      </c>
      <c r="P178" s="11">
        <v>127.3</v>
      </c>
      <c r="Q178" s="11">
        <v>122.7</v>
      </c>
      <c r="R178" s="11">
        <v>168.7</v>
      </c>
      <c r="S178" s="11">
        <v>195.9</v>
      </c>
      <c r="T178" s="11">
        <v>147.4</v>
      </c>
      <c r="U178" s="11">
        <v>139.19999999999999</v>
      </c>
      <c r="V178" s="11">
        <v>144.19999999999999</v>
      </c>
      <c r="W178" s="11">
        <v>114.7</v>
      </c>
      <c r="X178" s="11">
        <v>134.80000000000001</v>
      </c>
      <c r="Y178" s="11">
        <v>111.5</v>
      </c>
      <c r="Z178" s="141"/>
    </row>
    <row r="179" spans="2:26" ht="13.8" x14ac:dyDescent="0.25">
      <c r="B179" s="8">
        <v>2023</v>
      </c>
      <c r="C179" s="9" t="s">
        <v>44</v>
      </c>
      <c r="D179" s="11">
        <v>183</v>
      </c>
      <c r="E179" s="11">
        <v>134.19999999999999</v>
      </c>
      <c r="F179" s="11">
        <v>133</v>
      </c>
      <c r="G179" s="11">
        <v>180.4</v>
      </c>
      <c r="H179" s="11">
        <v>118.6</v>
      </c>
      <c r="I179" s="11">
        <v>168.9</v>
      </c>
      <c r="J179" s="11">
        <v>138.80000000000001</v>
      </c>
      <c r="K179" s="11">
        <v>309.7</v>
      </c>
      <c r="L179" s="11" t="s">
        <v>153</v>
      </c>
      <c r="M179" s="11">
        <v>135.69999999999999</v>
      </c>
      <c r="N179" s="11">
        <v>150.4</v>
      </c>
      <c r="O179" s="11">
        <v>309.8</v>
      </c>
      <c r="P179" s="11">
        <v>123</v>
      </c>
      <c r="Q179" s="11">
        <v>123.6</v>
      </c>
      <c r="R179" s="11">
        <v>168.7</v>
      </c>
      <c r="S179" s="11">
        <v>196.1</v>
      </c>
      <c r="T179" s="11">
        <v>144.19999999999999</v>
      </c>
      <c r="U179" s="11">
        <v>134.80000000000001</v>
      </c>
      <c r="V179" s="11">
        <v>144.69999999999999</v>
      </c>
      <c r="W179" s="11">
        <v>114.6</v>
      </c>
      <c r="X179" s="11">
        <v>135.69999999999999</v>
      </c>
      <c r="Y179" s="11">
        <v>114.1</v>
      </c>
      <c r="Z179" s="142"/>
    </row>
    <row r="180" spans="2:26" ht="13.8" x14ac:dyDescent="0.25">
      <c r="B180" s="8">
        <v>2023</v>
      </c>
      <c r="C180" s="9" t="s">
        <v>109</v>
      </c>
      <c r="D180" s="11">
        <v>178.7</v>
      </c>
      <c r="E180" s="11">
        <v>133.1</v>
      </c>
      <c r="F180" s="11">
        <v>129.19999999999999</v>
      </c>
      <c r="G180" s="11">
        <v>169.8</v>
      </c>
      <c r="H180" s="11">
        <v>118.8</v>
      </c>
      <c r="I180" s="11">
        <v>170.8</v>
      </c>
      <c r="J180" s="11">
        <v>140.19999999999999</v>
      </c>
      <c r="K180" s="11">
        <v>308.39999999999998</v>
      </c>
      <c r="L180" s="11" t="s">
        <v>153</v>
      </c>
      <c r="M180" s="11">
        <v>135.69999999999999</v>
      </c>
      <c r="N180" s="11">
        <v>148.9</v>
      </c>
      <c r="O180" s="11">
        <v>311</v>
      </c>
      <c r="P180" s="11">
        <v>123.6</v>
      </c>
      <c r="Q180" s="11">
        <v>120.6</v>
      </c>
      <c r="R180" s="11">
        <v>164.4</v>
      </c>
      <c r="S180" s="11">
        <v>197.9</v>
      </c>
      <c r="T180" s="11">
        <v>149.19999999999999</v>
      </c>
      <c r="U180" s="11">
        <v>135.80000000000001</v>
      </c>
      <c r="V180" s="11">
        <v>145.9</v>
      </c>
      <c r="W180" s="11">
        <v>110.7</v>
      </c>
      <c r="X180" s="11">
        <v>134.80000000000001</v>
      </c>
      <c r="Y180" s="11">
        <v>115.5</v>
      </c>
      <c r="Z180" s="140" t="s">
        <v>176</v>
      </c>
    </row>
    <row r="181" spans="2:26" ht="13.8" x14ac:dyDescent="0.25">
      <c r="B181" s="8">
        <v>2023</v>
      </c>
      <c r="C181" s="9" t="s">
        <v>110</v>
      </c>
      <c r="D181" s="11">
        <v>181.3</v>
      </c>
      <c r="E181" s="11">
        <v>134.1</v>
      </c>
      <c r="F181" s="11">
        <v>131.30000000000001</v>
      </c>
      <c r="G181" s="11">
        <v>136.6</v>
      </c>
      <c r="H181" s="11">
        <v>117.3</v>
      </c>
      <c r="I181" s="11">
        <v>160.4</v>
      </c>
      <c r="J181" s="11">
        <v>142.30000000000001</v>
      </c>
      <c r="K181" s="11">
        <v>305.3</v>
      </c>
      <c r="L181" s="11" t="s">
        <v>153</v>
      </c>
      <c r="M181" s="11">
        <v>135.69999999999999</v>
      </c>
      <c r="N181" s="11">
        <v>148</v>
      </c>
      <c r="O181" s="11">
        <v>302.7</v>
      </c>
      <c r="P181" s="11">
        <v>123.5</v>
      </c>
      <c r="Q181" s="11">
        <v>116.6</v>
      </c>
      <c r="R181" s="11">
        <v>159.6</v>
      </c>
      <c r="S181" s="11">
        <v>194</v>
      </c>
      <c r="T181" s="11">
        <v>145.19999999999999</v>
      </c>
      <c r="U181" s="11">
        <v>130.5</v>
      </c>
      <c r="V181" s="11">
        <v>143.30000000000001</v>
      </c>
      <c r="W181" s="11">
        <v>110.1</v>
      </c>
      <c r="X181" s="11">
        <v>138.1</v>
      </c>
      <c r="Y181" s="11">
        <v>106.5</v>
      </c>
      <c r="Z181" s="141"/>
    </row>
    <row r="182" spans="2:26" ht="13.8" x14ac:dyDescent="0.25">
      <c r="B182" s="9">
        <v>2023</v>
      </c>
      <c r="C182" s="9" t="s">
        <v>47</v>
      </c>
      <c r="D182" s="122">
        <v>183.7</v>
      </c>
      <c r="E182" s="122">
        <v>135.6</v>
      </c>
      <c r="F182" s="122">
        <v>133</v>
      </c>
      <c r="G182" s="122">
        <v>123.7</v>
      </c>
      <c r="H182" s="122">
        <v>118.6</v>
      </c>
      <c r="I182" s="122">
        <v>149.6</v>
      </c>
      <c r="J182" s="122">
        <v>142</v>
      </c>
      <c r="K182" s="122">
        <v>305.3</v>
      </c>
      <c r="L182" s="122" t="s">
        <v>153</v>
      </c>
      <c r="M182" s="122">
        <v>135.69999999999999</v>
      </c>
      <c r="N182" s="122">
        <v>147.30000000000001</v>
      </c>
      <c r="O182" s="122">
        <v>307</v>
      </c>
      <c r="P182" s="122">
        <v>126.1</v>
      </c>
      <c r="Q182" s="122">
        <v>117.2</v>
      </c>
      <c r="R182" s="122">
        <v>153.69999999999999</v>
      </c>
      <c r="S182" s="122">
        <v>186.6</v>
      </c>
      <c r="T182" s="122">
        <v>146.19999999999999</v>
      </c>
      <c r="U182" s="122">
        <v>137.4</v>
      </c>
      <c r="V182" s="122">
        <v>146.30000000000001</v>
      </c>
      <c r="W182" s="122">
        <v>108.9</v>
      </c>
      <c r="X182" s="122">
        <v>138.5</v>
      </c>
      <c r="Y182" s="122">
        <v>106.9</v>
      </c>
      <c r="Z182" s="142"/>
    </row>
    <row r="183" spans="2:26" ht="13.8" x14ac:dyDescent="0.25">
      <c r="B183" s="8">
        <v>2024</v>
      </c>
      <c r="C183" s="8" t="s">
        <v>103</v>
      </c>
      <c r="D183" s="11">
        <v>184.3</v>
      </c>
      <c r="E183" s="11">
        <v>144.6</v>
      </c>
      <c r="F183" s="11">
        <v>162.19999999999999</v>
      </c>
      <c r="G183" s="11">
        <v>131.5</v>
      </c>
      <c r="H183" s="11">
        <v>103.6</v>
      </c>
      <c r="I183" s="11">
        <v>147.1</v>
      </c>
      <c r="J183" s="11">
        <v>140.9</v>
      </c>
      <c r="K183" s="11">
        <v>308.89999999999998</v>
      </c>
      <c r="L183" s="11" t="s">
        <v>153</v>
      </c>
      <c r="M183" s="11">
        <v>136</v>
      </c>
      <c r="N183" s="11">
        <v>165.7</v>
      </c>
      <c r="O183" s="11">
        <v>262.3</v>
      </c>
      <c r="P183" s="11">
        <v>134.69999999999999</v>
      </c>
      <c r="Q183" s="3">
        <v>118.4</v>
      </c>
      <c r="R183" s="3">
        <v>150.6</v>
      </c>
      <c r="S183" s="3">
        <v>194.2</v>
      </c>
      <c r="T183" s="3">
        <v>151.4</v>
      </c>
      <c r="U183" s="3">
        <v>135.9</v>
      </c>
      <c r="V183" s="3">
        <v>135.4</v>
      </c>
      <c r="W183" s="3">
        <v>121.4</v>
      </c>
      <c r="X183" s="3">
        <v>157.4</v>
      </c>
      <c r="Y183" s="3">
        <v>103.1</v>
      </c>
      <c r="Z183" s="140" t="s">
        <v>177</v>
      </c>
    </row>
    <row r="184" spans="2:26" ht="13.8" x14ac:dyDescent="0.25">
      <c r="B184" s="8">
        <v>2024</v>
      </c>
      <c r="C184" s="8" t="s">
        <v>104</v>
      </c>
      <c r="D184" s="11">
        <v>183.5</v>
      </c>
      <c r="E184" s="11">
        <v>148.30000000000001</v>
      </c>
      <c r="F184" s="11">
        <v>165.8</v>
      </c>
      <c r="G184" s="11">
        <v>108.2</v>
      </c>
      <c r="H184" s="11">
        <v>102</v>
      </c>
      <c r="I184" s="11">
        <v>159</v>
      </c>
      <c r="J184" s="11">
        <v>138.80000000000001</v>
      </c>
      <c r="K184" s="11">
        <v>300.10000000000002</v>
      </c>
      <c r="L184" s="11" t="s">
        <v>153</v>
      </c>
      <c r="M184" s="11">
        <v>141.19999999999999</v>
      </c>
      <c r="N184" s="11">
        <v>181.5</v>
      </c>
      <c r="O184" s="11">
        <v>244</v>
      </c>
      <c r="P184" s="11">
        <v>130.4</v>
      </c>
      <c r="Q184" s="3">
        <v>121.2</v>
      </c>
      <c r="R184" s="3">
        <v>153.6</v>
      </c>
      <c r="S184" s="3">
        <v>193.2</v>
      </c>
      <c r="T184" s="3">
        <v>153.5</v>
      </c>
      <c r="U184" s="3">
        <v>134.4</v>
      </c>
      <c r="V184" s="3">
        <v>141.9</v>
      </c>
      <c r="W184" s="3">
        <v>120.8</v>
      </c>
      <c r="X184" s="3">
        <v>159.1</v>
      </c>
      <c r="Y184" s="3">
        <v>106.8</v>
      </c>
      <c r="Z184" s="141"/>
    </row>
    <row r="185" spans="2:26" ht="13.8" x14ac:dyDescent="0.25">
      <c r="B185" s="8">
        <v>2024</v>
      </c>
      <c r="C185" s="8" t="s">
        <v>38</v>
      </c>
      <c r="D185" s="11">
        <v>185.3</v>
      </c>
      <c r="E185" s="11">
        <v>151.5</v>
      </c>
      <c r="F185" s="11">
        <v>156.6</v>
      </c>
      <c r="G185" s="11">
        <v>110.5</v>
      </c>
      <c r="H185" s="11">
        <v>102.5</v>
      </c>
      <c r="I185" s="11">
        <v>158.6</v>
      </c>
      <c r="J185" s="11">
        <v>137.6</v>
      </c>
      <c r="K185" s="11">
        <v>307.7</v>
      </c>
      <c r="L185" s="11" t="s">
        <v>153</v>
      </c>
      <c r="M185" s="11">
        <v>141.19999999999999</v>
      </c>
      <c r="N185" s="11">
        <v>181.2</v>
      </c>
      <c r="O185" s="11">
        <v>244</v>
      </c>
      <c r="P185" s="11">
        <v>131.19999999999999</v>
      </c>
      <c r="Q185" s="3">
        <v>120.7</v>
      </c>
      <c r="R185" s="3">
        <v>149.30000000000001</v>
      </c>
      <c r="S185" s="3">
        <v>194.2</v>
      </c>
      <c r="T185" s="3">
        <v>154.9</v>
      </c>
      <c r="U185" s="3">
        <v>134.9</v>
      </c>
      <c r="V185" s="3">
        <v>139.6</v>
      </c>
      <c r="W185" s="3">
        <v>121.3</v>
      </c>
      <c r="X185" s="3">
        <v>152.80000000000001</v>
      </c>
      <c r="Y185" s="3">
        <v>108.9</v>
      </c>
      <c r="Z185" s="142"/>
    </row>
    <row r="186" spans="2:26" ht="13.8" x14ac:dyDescent="0.25">
      <c r="B186" s="8">
        <v>2024</v>
      </c>
      <c r="C186" s="8" t="s">
        <v>105</v>
      </c>
      <c r="D186" s="11">
        <v>188.7</v>
      </c>
      <c r="E186" s="11">
        <v>152.19999999999999</v>
      </c>
      <c r="F186" s="11">
        <v>159.1</v>
      </c>
      <c r="G186" s="11">
        <v>104.9</v>
      </c>
      <c r="H186" s="11">
        <v>99.6</v>
      </c>
      <c r="I186" s="11">
        <v>158.5</v>
      </c>
      <c r="J186" s="11">
        <v>140.4</v>
      </c>
      <c r="K186" s="11">
        <v>297.2</v>
      </c>
      <c r="L186" s="11" t="s">
        <v>153</v>
      </c>
      <c r="M186" s="11">
        <v>141.19999999999999</v>
      </c>
      <c r="N186" s="11">
        <v>184.8</v>
      </c>
      <c r="O186" s="11">
        <v>264.8</v>
      </c>
      <c r="P186" s="11">
        <v>129.9</v>
      </c>
      <c r="Q186" s="3">
        <v>121.3</v>
      </c>
      <c r="R186" s="3">
        <v>153.69999999999999</v>
      </c>
      <c r="S186" s="3">
        <v>203.8</v>
      </c>
      <c r="T186" s="3">
        <v>151.5</v>
      </c>
      <c r="U186" s="3">
        <v>140.4</v>
      </c>
      <c r="V186" s="3">
        <v>139.69999999999999</v>
      </c>
      <c r="W186" s="3">
        <v>127.7</v>
      </c>
      <c r="X186" s="3">
        <v>153.30000000000001</v>
      </c>
      <c r="Y186" s="3">
        <v>103.5</v>
      </c>
      <c r="Z186" s="140" t="s">
        <v>179</v>
      </c>
    </row>
    <row r="187" spans="2:26" ht="13.8" x14ac:dyDescent="0.25">
      <c r="B187" s="8">
        <v>2024</v>
      </c>
      <c r="C187" s="8" t="s">
        <v>106</v>
      </c>
      <c r="D187" s="11">
        <v>186.4</v>
      </c>
      <c r="E187" s="11">
        <v>151.30000000000001</v>
      </c>
      <c r="F187" s="11">
        <v>156.30000000000001</v>
      </c>
      <c r="G187" s="11">
        <v>105.3</v>
      </c>
      <c r="H187" s="11">
        <v>99.2</v>
      </c>
      <c r="I187" s="11">
        <v>150.19999999999999</v>
      </c>
      <c r="J187" s="11">
        <v>141.69999999999999</v>
      </c>
      <c r="K187" s="11">
        <v>294.8</v>
      </c>
      <c r="L187" s="11" t="s">
        <v>153</v>
      </c>
      <c r="M187" s="11">
        <v>141.19999999999999</v>
      </c>
      <c r="N187" s="11">
        <v>183.8</v>
      </c>
      <c r="O187" s="11">
        <v>256.89999999999998</v>
      </c>
      <c r="P187" s="11">
        <v>130.19999999999999</v>
      </c>
      <c r="Q187" s="3">
        <v>119.5</v>
      </c>
      <c r="R187" s="3">
        <v>153</v>
      </c>
      <c r="S187" s="3">
        <v>203.1</v>
      </c>
      <c r="T187" s="3">
        <v>152.30000000000001</v>
      </c>
      <c r="U187" s="3">
        <v>143.30000000000001</v>
      </c>
      <c r="V187" s="3">
        <v>139.6</v>
      </c>
      <c r="W187" s="3">
        <v>129.30000000000001</v>
      </c>
      <c r="X187" s="3">
        <v>141.80000000000001</v>
      </c>
      <c r="Y187" s="3">
        <v>103.6</v>
      </c>
      <c r="Z187" s="141"/>
    </row>
    <row r="188" spans="2:26" ht="13.8" x14ac:dyDescent="0.25">
      <c r="B188" s="8">
        <v>2024</v>
      </c>
      <c r="C188" s="8" t="s">
        <v>41</v>
      </c>
      <c r="D188" s="11">
        <v>185.7</v>
      </c>
      <c r="E188" s="11">
        <v>151.1</v>
      </c>
      <c r="F188" s="11">
        <v>155.19999999999999</v>
      </c>
      <c r="G188" s="11">
        <v>105.3</v>
      </c>
      <c r="H188" s="11">
        <v>102.3</v>
      </c>
      <c r="I188" s="11">
        <v>143.19999999999999</v>
      </c>
      <c r="J188" s="11">
        <v>141.9</v>
      </c>
      <c r="K188" s="11">
        <v>305.2</v>
      </c>
      <c r="L188" s="11" t="s">
        <v>153</v>
      </c>
      <c r="M188" s="11">
        <v>141.19999999999999</v>
      </c>
      <c r="N188" s="11">
        <v>182.2</v>
      </c>
      <c r="O188" s="11">
        <v>269.39999999999998</v>
      </c>
      <c r="P188" s="11">
        <v>132</v>
      </c>
      <c r="Q188" s="3">
        <v>114.2</v>
      </c>
      <c r="R188" s="3">
        <v>156.6</v>
      </c>
      <c r="S188" s="3">
        <v>201.9</v>
      </c>
      <c r="T188" s="3">
        <v>156.9</v>
      </c>
      <c r="U188" s="3">
        <v>149</v>
      </c>
      <c r="V188" s="3">
        <v>139.1</v>
      </c>
      <c r="W188" s="3">
        <v>121.2</v>
      </c>
      <c r="X188" s="3">
        <v>110.8</v>
      </c>
      <c r="Y188" s="3">
        <v>102.2</v>
      </c>
      <c r="Z188" s="142"/>
    </row>
    <row r="189" spans="2:26" ht="13.8" x14ac:dyDescent="0.25">
      <c r="B189" s="8">
        <v>2024</v>
      </c>
      <c r="C189" s="8" t="s">
        <v>107</v>
      </c>
      <c r="D189" s="11">
        <v>186.1</v>
      </c>
      <c r="E189" s="11">
        <v>152.80000000000001</v>
      </c>
      <c r="F189" s="11">
        <v>148.1</v>
      </c>
      <c r="G189" s="11">
        <v>104.8</v>
      </c>
      <c r="H189" s="11">
        <v>100.7</v>
      </c>
      <c r="I189" s="11">
        <v>151.4</v>
      </c>
      <c r="J189" s="11">
        <v>141</v>
      </c>
      <c r="K189" s="11">
        <v>294.2</v>
      </c>
      <c r="L189" s="11" t="s">
        <v>153</v>
      </c>
      <c r="M189" s="11">
        <v>141.19999999999999</v>
      </c>
      <c r="N189" s="11">
        <v>183.5</v>
      </c>
      <c r="O189" s="11">
        <v>259.3</v>
      </c>
      <c r="P189" s="11">
        <v>133.5</v>
      </c>
      <c r="Q189" s="3">
        <v>115.1</v>
      </c>
      <c r="R189" s="3">
        <v>159.19999999999999</v>
      </c>
      <c r="S189" s="3">
        <v>201</v>
      </c>
      <c r="T189" s="3">
        <v>160.80000000000001</v>
      </c>
      <c r="U189" s="3">
        <v>150.5</v>
      </c>
      <c r="V189" s="3">
        <v>137.9</v>
      </c>
      <c r="W189" s="3">
        <v>128.5</v>
      </c>
      <c r="X189" s="3">
        <v>110.8</v>
      </c>
      <c r="Y189" s="3">
        <v>104.1</v>
      </c>
      <c r="Z189" s="140" t="s">
        <v>181</v>
      </c>
    </row>
    <row r="190" spans="2:26" ht="13.8" x14ac:dyDescent="0.25">
      <c r="B190" s="8">
        <v>2024</v>
      </c>
      <c r="C190" s="8" t="s">
        <v>108</v>
      </c>
      <c r="D190" s="11">
        <v>180</v>
      </c>
      <c r="E190" s="11">
        <v>153.30000000000001</v>
      </c>
      <c r="F190" s="11">
        <v>153</v>
      </c>
      <c r="G190" s="11">
        <v>104.8</v>
      </c>
      <c r="H190" s="11">
        <v>99.4</v>
      </c>
      <c r="I190" s="11">
        <v>142.1</v>
      </c>
      <c r="J190" s="11">
        <v>140.19999999999999</v>
      </c>
      <c r="K190" s="11">
        <v>290.5</v>
      </c>
      <c r="L190" s="11" t="s">
        <v>153</v>
      </c>
      <c r="M190" s="11">
        <v>141.19999999999999</v>
      </c>
      <c r="N190" s="11">
        <v>188.9</v>
      </c>
      <c r="O190" s="11">
        <v>257.3</v>
      </c>
      <c r="P190" s="11">
        <v>134.5</v>
      </c>
      <c r="Q190" s="3">
        <v>114.3</v>
      </c>
      <c r="R190" s="3">
        <v>150.80000000000001</v>
      </c>
      <c r="S190" s="3">
        <v>201</v>
      </c>
      <c r="T190" s="3">
        <v>163.9</v>
      </c>
      <c r="U190" s="3">
        <v>149.19999999999999</v>
      </c>
      <c r="V190" s="3">
        <v>138.5</v>
      </c>
      <c r="W190" s="3">
        <v>128.4</v>
      </c>
      <c r="X190" s="3">
        <v>110.8</v>
      </c>
      <c r="Y190" s="3">
        <v>104.9</v>
      </c>
      <c r="Z190" s="141"/>
    </row>
    <row r="191" spans="2:26" ht="13.8" x14ac:dyDescent="0.25">
      <c r="B191" s="8">
        <v>2024</v>
      </c>
      <c r="C191" s="8" t="s">
        <v>44</v>
      </c>
      <c r="D191" s="11">
        <v>191.8</v>
      </c>
      <c r="E191" s="11">
        <v>152.9</v>
      </c>
      <c r="F191" s="11">
        <v>154.4</v>
      </c>
      <c r="G191" s="11">
        <v>114.9</v>
      </c>
      <c r="H191" s="11">
        <v>99.4</v>
      </c>
      <c r="I191" s="11">
        <v>132.6</v>
      </c>
      <c r="J191" s="11">
        <v>139.80000000000001</v>
      </c>
      <c r="K191" s="11">
        <v>295.8</v>
      </c>
      <c r="L191" s="11" t="s">
        <v>153</v>
      </c>
      <c r="M191" s="11">
        <v>141.19999999999999</v>
      </c>
      <c r="N191" s="11">
        <v>189.1</v>
      </c>
      <c r="O191" s="11">
        <v>240.7</v>
      </c>
      <c r="P191" s="11">
        <v>132.80000000000001</v>
      </c>
      <c r="Q191" s="3">
        <v>113.5</v>
      </c>
      <c r="R191" s="3">
        <v>150.6</v>
      </c>
      <c r="S191" s="3">
        <v>196.4</v>
      </c>
      <c r="T191" s="3">
        <v>159.1</v>
      </c>
      <c r="U191" s="3">
        <v>141.19999999999999</v>
      </c>
      <c r="V191" s="3">
        <v>137.5</v>
      </c>
      <c r="W191" s="3">
        <v>128.6</v>
      </c>
      <c r="X191" s="3">
        <v>110.8</v>
      </c>
      <c r="Y191" s="3">
        <v>105.7</v>
      </c>
      <c r="Z191" s="142"/>
    </row>
    <row r="192" spans="2:26" ht="13.8" x14ac:dyDescent="0.25">
      <c r="B192" s="8">
        <v>2024</v>
      </c>
      <c r="C192" s="8" t="s">
        <v>109</v>
      </c>
      <c r="D192" s="11">
        <v>192.6</v>
      </c>
      <c r="E192" s="11">
        <v>152.19999999999999</v>
      </c>
      <c r="F192" s="11">
        <v>151.4</v>
      </c>
      <c r="G192" s="11">
        <v>103.5</v>
      </c>
      <c r="H192" s="11">
        <v>97.1</v>
      </c>
      <c r="I192" s="11">
        <v>131.9</v>
      </c>
      <c r="J192" s="11">
        <v>140.1</v>
      </c>
      <c r="K192" s="11">
        <v>300.7</v>
      </c>
      <c r="L192" s="11" t="s">
        <v>153</v>
      </c>
      <c r="M192" s="11">
        <v>141.19999999999999</v>
      </c>
      <c r="N192" s="11">
        <v>185.1</v>
      </c>
      <c r="O192" s="11">
        <v>231.2</v>
      </c>
      <c r="P192" s="11">
        <v>131</v>
      </c>
      <c r="Q192" s="11">
        <v>108.9</v>
      </c>
      <c r="R192" s="11">
        <v>151.19999999999999</v>
      </c>
      <c r="S192" s="11">
        <v>192.2</v>
      </c>
      <c r="T192" s="11">
        <v>168.1</v>
      </c>
      <c r="U192" s="11">
        <v>152.80000000000001</v>
      </c>
      <c r="V192" s="11">
        <v>137.80000000000001</v>
      </c>
      <c r="W192" s="11">
        <v>132.1</v>
      </c>
      <c r="X192" s="11">
        <v>110.8</v>
      </c>
      <c r="Y192" s="11">
        <v>99.4</v>
      </c>
      <c r="Z192" s="140" t="s">
        <v>183</v>
      </c>
    </row>
    <row r="193" spans="2:37" ht="13.8" x14ac:dyDescent="0.25">
      <c r="B193" s="8">
        <v>2024</v>
      </c>
      <c r="C193" s="8" t="s">
        <v>110</v>
      </c>
      <c r="D193" s="11">
        <v>190.1</v>
      </c>
      <c r="E193" s="11">
        <v>151.80000000000001</v>
      </c>
      <c r="F193" s="11">
        <v>140.69999999999999</v>
      </c>
      <c r="G193" s="11">
        <v>103.6</v>
      </c>
      <c r="H193" s="11">
        <v>99.2</v>
      </c>
      <c r="I193" s="11">
        <v>134.19999999999999</v>
      </c>
      <c r="J193" s="11">
        <v>139.6</v>
      </c>
      <c r="K193" s="11">
        <v>306.7</v>
      </c>
      <c r="L193" s="11" t="s">
        <v>153</v>
      </c>
      <c r="M193" s="11">
        <v>141.19999999999999</v>
      </c>
      <c r="N193" s="11">
        <v>183.5</v>
      </c>
      <c r="O193" s="11">
        <v>240.9</v>
      </c>
      <c r="P193" s="11">
        <v>129.69999999999999</v>
      </c>
      <c r="Q193" s="3">
        <v>107.5</v>
      </c>
      <c r="R193" s="3">
        <v>152.30000000000001</v>
      </c>
      <c r="S193" s="3">
        <v>191.5</v>
      </c>
      <c r="T193" s="3">
        <v>162.9</v>
      </c>
      <c r="U193" s="3">
        <v>150.19999999999999</v>
      </c>
      <c r="V193" s="3">
        <v>139.19999999999999</v>
      </c>
      <c r="W193" s="3">
        <v>126.9</v>
      </c>
      <c r="X193" s="3">
        <v>110.8</v>
      </c>
      <c r="Y193" s="3">
        <v>105.3</v>
      </c>
      <c r="Z193" s="141"/>
    </row>
    <row r="194" spans="2:37" ht="13.8" x14ac:dyDescent="0.25">
      <c r="B194" s="8">
        <v>2024</v>
      </c>
      <c r="C194" s="8" t="s">
        <v>47</v>
      </c>
      <c r="D194" s="11">
        <v>189.9</v>
      </c>
      <c r="E194" s="11">
        <v>153.1</v>
      </c>
      <c r="F194" s="11">
        <v>141.30000000000001</v>
      </c>
      <c r="G194" s="11">
        <v>103.1</v>
      </c>
      <c r="H194" s="11">
        <v>99.2</v>
      </c>
      <c r="I194" s="11">
        <v>138.6</v>
      </c>
      <c r="J194" s="11">
        <v>138.80000000000001</v>
      </c>
      <c r="K194" s="11">
        <v>300.89999999999998</v>
      </c>
      <c r="L194" s="11" t="s">
        <v>153</v>
      </c>
      <c r="M194" s="11">
        <v>141.19999999999999</v>
      </c>
      <c r="N194" s="11">
        <v>185.1</v>
      </c>
      <c r="O194" s="11">
        <v>242.6</v>
      </c>
      <c r="P194" s="11">
        <v>130.9</v>
      </c>
      <c r="Q194" s="3">
        <v>104</v>
      </c>
      <c r="R194" s="3">
        <v>152.9</v>
      </c>
      <c r="S194" s="3">
        <v>190.7</v>
      </c>
      <c r="T194" s="3">
        <v>161.1</v>
      </c>
      <c r="U194" s="3">
        <v>147.5</v>
      </c>
      <c r="V194" s="3">
        <v>139.19999999999999</v>
      </c>
      <c r="W194" s="3">
        <v>130.69999999999999</v>
      </c>
      <c r="X194" s="3">
        <v>110.8</v>
      </c>
      <c r="Y194" s="3">
        <v>103.8</v>
      </c>
      <c r="Z194" s="142"/>
    </row>
    <row r="195" spans="2:37" ht="13.8" x14ac:dyDescent="0.25">
      <c r="B195" s="8">
        <v>2025</v>
      </c>
      <c r="C195" s="8" t="s">
        <v>103</v>
      </c>
      <c r="D195" s="11">
        <v>200</v>
      </c>
      <c r="E195" s="11">
        <v>155.19999999999999</v>
      </c>
      <c r="F195" s="11">
        <v>151.5</v>
      </c>
      <c r="G195" s="11">
        <v>106.9</v>
      </c>
      <c r="H195" s="11">
        <v>98.8</v>
      </c>
      <c r="I195" s="11">
        <v>142.5</v>
      </c>
      <c r="J195" s="11">
        <v>139.1</v>
      </c>
      <c r="K195" s="11">
        <v>299.10000000000002</v>
      </c>
      <c r="L195" s="11" t="s">
        <v>153</v>
      </c>
      <c r="M195" s="11">
        <v>141.19999999999999</v>
      </c>
      <c r="N195" s="11">
        <v>184.6</v>
      </c>
      <c r="O195" s="11">
        <v>238</v>
      </c>
      <c r="P195" s="11">
        <v>132.80000000000001</v>
      </c>
      <c r="Q195" s="11">
        <v>106.9</v>
      </c>
      <c r="R195" s="11">
        <v>150.30000000000001</v>
      </c>
      <c r="S195" s="11">
        <v>187.6</v>
      </c>
      <c r="T195" s="11">
        <v>170.1</v>
      </c>
      <c r="U195" s="11">
        <v>146.4</v>
      </c>
      <c r="V195" s="11">
        <v>141.30000000000001</v>
      </c>
      <c r="W195" s="11">
        <v>130</v>
      </c>
      <c r="X195" s="11">
        <v>110.9</v>
      </c>
      <c r="Y195" s="11">
        <v>103.9</v>
      </c>
      <c r="Z195" s="140" t="s">
        <v>186</v>
      </c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</row>
    <row r="196" spans="2:37" ht="13.8" x14ac:dyDescent="0.25">
      <c r="B196" s="8">
        <v>2025</v>
      </c>
      <c r="C196" s="8" t="s">
        <v>104</v>
      </c>
      <c r="D196" s="11">
        <v>192.5</v>
      </c>
      <c r="E196" s="11">
        <v>158.30000000000001</v>
      </c>
      <c r="F196" s="11">
        <v>156.19999999999999</v>
      </c>
      <c r="G196" s="11">
        <v>105.3</v>
      </c>
      <c r="H196" s="11">
        <v>103.5</v>
      </c>
      <c r="I196" s="11">
        <v>146.1</v>
      </c>
      <c r="J196" s="11">
        <v>139.4</v>
      </c>
      <c r="K196" s="11">
        <v>302.89999999999998</v>
      </c>
      <c r="L196" s="11" t="s">
        <v>153</v>
      </c>
      <c r="M196" s="3">
        <v>141.19999999999999</v>
      </c>
      <c r="N196" s="3">
        <v>184.7</v>
      </c>
      <c r="O196" s="3">
        <v>238.1</v>
      </c>
      <c r="P196" s="3">
        <v>130</v>
      </c>
      <c r="Q196" s="3">
        <v>105.5</v>
      </c>
      <c r="R196" s="3">
        <v>153.19999999999999</v>
      </c>
      <c r="S196" s="3">
        <v>194.9</v>
      </c>
      <c r="T196" s="3">
        <v>165.8</v>
      </c>
      <c r="U196" s="3">
        <v>151.9</v>
      </c>
      <c r="V196" s="3">
        <v>152.19999999999999</v>
      </c>
      <c r="W196" s="3">
        <v>129.80000000000001</v>
      </c>
      <c r="X196" s="3">
        <v>110.9</v>
      </c>
      <c r="Y196" s="3">
        <v>110.3</v>
      </c>
      <c r="Z196" s="141"/>
    </row>
    <row r="197" spans="2:37" ht="13.8" x14ac:dyDescent="0.25">
      <c r="B197" s="8">
        <v>2025</v>
      </c>
      <c r="C197" s="8" t="s">
        <v>38</v>
      </c>
      <c r="D197" s="11">
        <v>199.9</v>
      </c>
      <c r="E197" s="11">
        <v>158.19999999999999</v>
      </c>
      <c r="F197" s="11">
        <v>159.9</v>
      </c>
      <c r="G197" s="11">
        <v>105.2</v>
      </c>
      <c r="H197" s="11">
        <v>103.3</v>
      </c>
      <c r="I197" s="11">
        <v>140.19999999999999</v>
      </c>
      <c r="J197" s="11">
        <v>139.5</v>
      </c>
      <c r="K197" s="11">
        <v>303.3</v>
      </c>
      <c r="L197" s="11" t="s">
        <v>153</v>
      </c>
      <c r="M197" s="3">
        <v>141.19999999999999</v>
      </c>
      <c r="N197" s="3">
        <v>190</v>
      </c>
      <c r="O197" s="3">
        <v>249.2</v>
      </c>
      <c r="P197" s="3">
        <v>134.30000000000001</v>
      </c>
      <c r="Q197" s="3">
        <v>105.5</v>
      </c>
      <c r="R197" s="3">
        <v>157.69999999999999</v>
      </c>
      <c r="S197" s="3">
        <v>193.2</v>
      </c>
      <c r="T197" s="3">
        <v>166.3</v>
      </c>
      <c r="U197" s="3">
        <v>159</v>
      </c>
      <c r="V197" s="3">
        <v>150.69999999999999</v>
      </c>
      <c r="W197" s="3">
        <v>122.9</v>
      </c>
      <c r="X197" s="3">
        <v>110.9</v>
      </c>
      <c r="Y197" s="3">
        <v>111.5</v>
      </c>
      <c r="Z197" s="142"/>
    </row>
    <row r="198" spans="2:37" ht="13.8" x14ac:dyDescent="0.25">
      <c r="B198" s="8">
        <v>2025</v>
      </c>
      <c r="C198" s="8" t="s">
        <v>105</v>
      </c>
      <c r="D198" s="11">
        <v>193.4</v>
      </c>
      <c r="E198" s="11">
        <v>159.9</v>
      </c>
      <c r="F198" s="11">
        <v>162.4</v>
      </c>
      <c r="G198" s="11">
        <v>114.9</v>
      </c>
      <c r="H198" s="11">
        <v>102.5</v>
      </c>
      <c r="I198" s="11">
        <v>134.5</v>
      </c>
      <c r="J198" s="11">
        <v>140.19999999999999</v>
      </c>
      <c r="K198" s="11">
        <v>302.3</v>
      </c>
      <c r="L198" s="11" t="s">
        <v>153</v>
      </c>
      <c r="M198" s="3">
        <v>141.19999999999999</v>
      </c>
      <c r="N198" s="3">
        <v>189.2</v>
      </c>
      <c r="O198" s="3">
        <v>260.39999999999998</v>
      </c>
      <c r="P198" s="3">
        <v>130.6</v>
      </c>
      <c r="Q198" s="3">
        <v>107.8</v>
      </c>
      <c r="R198" s="3">
        <v>151.80000000000001</v>
      </c>
      <c r="S198" s="3">
        <v>193</v>
      </c>
      <c r="T198" s="3">
        <v>166.8</v>
      </c>
      <c r="U198" s="3">
        <v>147.80000000000001</v>
      </c>
      <c r="V198" s="3">
        <v>150.1</v>
      </c>
      <c r="W198" s="3">
        <v>125.7</v>
      </c>
      <c r="X198" s="3">
        <v>110.9</v>
      </c>
      <c r="Y198" s="3">
        <v>105.9</v>
      </c>
    </row>
    <row r="199" spans="2:37" ht="13.8" x14ac:dyDescent="0.25">
      <c r="B199" s="8"/>
      <c r="C199" s="8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2:37" ht="13.8" x14ac:dyDescent="0.25">
      <c r="B200" s="8"/>
      <c r="C200" s="8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2:37" ht="13.8" x14ac:dyDescent="0.25">
      <c r="B201" s="8"/>
      <c r="C201" s="8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2:37" ht="13.8" x14ac:dyDescent="0.25">
      <c r="B202" s="8"/>
      <c r="C202" s="8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2:37" ht="13.8" x14ac:dyDescent="0.25">
      <c r="B203" s="8"/>
      <c r="C203" s="8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2:37" ht="13.8" x14ac:dyDescent="0.25">
      <c r="B204" s="8"/>
      <c r="C204" s="8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2:37" ht="13.8" x14ac:dyDescent="0.25">
      <c r="B205" s="8"/>
      <c r="C205" s="8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2:37" ht="13.8" x14ac:dyDescent="0.25">
      <c r="B206" s="8"/>
      <c r="C206" s="8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2:37" ht="13.8" x14ac:dyDescent="0.25">
      <c r="B207" s="8"/>
      <c r="C207" s="8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2:37" ht="13.8" x14ac:dyDescent="0.25">
      <c r="B208" s="8"/>
      <c r="C208" s="8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2:25" ht="13.8" x14ac:dyDescent="0.25">
      <c r="B209" s="8"/>
      <c r="C209" s="8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2:25" ht="13.8" x14ac:dyDescent="0.25">
      <c r="B210" s="8"/>
      <c r="C210" s="8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2:25" ht="13.8" x14ac:dyDescent="0.25">
      <c r="B211" s="8"/>
      <c r="C211" s="8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2:25" ht="13.8" x14ac:dyDescent="0.25">
      <c r="B212" s="8"/>
      <c r="C212" s="8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2:25" ht="13.8" x14ac:dyDescent="0.25">
      <c r="B213" s="8"/>
      <c r="C213" s="8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2:25" ht="13.8" x14ac:dyDescent="0.25">
      <c r="B214" s="8"/>
      <c r="C214" s="8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2:25" ht="13.8" x14ac:dyDescent="0.25">
      <c r="B215" s="8"/>
      <c r="C215" s="8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2:25" ht="13.8" x14ac:dyDescent="0.25">
      <c r="B216" s="8"/>
      <c r="C216" s="8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2:25" ht="13.8" x14ac:dyDescent="0.25">
      <c r="B217" s="8"/>
      <c r="C217" s="8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2:25" ht="13.8" x14ac:dyDescent="0.25">
      <c r="B218" s="8"/>
      <c r="C218" s="8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2:25" ht="13.8" x14ac:dyDescent="0.25">
      <c r="B219" s="8"/>
      <c r="C219" s="8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2:25" ht="13.8" x14ac:dyDescent="0.25">
      <c r="B220" s="8"/>
      <c r="C220" s="8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2:25" ht="13.8" x14ac:dyDescent="0.25">
      <c r="B221" s="8"/>
      <c r="C221" s="8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2:25" ht="13.8" x14ac:dyDescent="0.25">
      <c r="B222" s="8"/>
      <c r="C222" s="8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2:25" ht="13.8" x14ac:dyDescent="0.25">
      <c r="B223" s="8"/>
      <c r="C223" s="8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2:25" ht="13.8" x14ac:dyDescent="0.25">
      <c r="B224" s="8"/>
      <c r="C224" s="8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2:25" ht="13.8" x14ac:dyDescent="0.25">
      <c r="B225" s="8"/>
      <c r="C225" s="8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2:25" ht="13.8" x14ac:dyDescent="0.25">
      <c r="B226" s="8"/>
      <c r="C226" s="8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2:25" ht="13.8" x14ac:dyDescent="0.25">
      <c r="B227" s="8"/>
      <c r="C227" s="8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2:25" ht="13.8" x14ac:dyDescent="0.25">
      <c r="B228" s="8"/>
      <c r="C228" s="8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2:25" ht="13.8" x14ac:dyDescent="0.25">
      <c r="B229" s="8"/>
      <c r="C229" s="8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2:25" ht="13.8" x14ac:dyDescent="0.25">
      <c r="B230" s="8"/>
      <c r="C230" s="8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2:25" ht="13.8" x14ac:dyDescent="0.25">
      <c r="B231" s="8"/>
      <c r="C231" s="8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2:25" ht="13.8" x14ac:dyDescent="0.25">
      <c r="B232" s="8"/>
      <c r="C232" s="8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2:25" ht="13.8" x14ac:dyDescent="0.25">
      <c r="B233" s="8"/>
      <c r="C233" s="8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2:25" ht="13.8" x14ac:dyDescent="0.25">
      <c r="B234" s="8"/>
      <c r="C234" s="8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2:25" ht="13.8" x14ac:dyDescent="0.25">
      <c r="B235" s="8"/>
      <c r="C235" s="8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2:25" ht="13.8" x14ac:dyDescent="0.25">
      <c r="B236" s="8"/>
      <c r="C236" s="8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2:25" ht="13.8" x14ac:dyDescent="0.25">
      <c r="B237" s="8"/>
      <c r="C237" s="8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2:25" ht="13.8" x14ac:dyDescent="0.25">
      <c r="B238" s="8"/>
      <c r="C238" s="8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2:25" ht="13.8" x14ac:dyDescent="0.25">
      <c r="B239" s="8"/>
      <c r="C239" s="8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2:25" ht="13.8" x14ac:dyDescent="0.25">
      <c r="B240" s="8"/>
      <c r="C240" s="8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2:25" ht="13.8" x14ac:dyDescent="0.25">
      <c r="B241" s="8"/>
      <c r="C241" s="8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2:25" ht="13.8" x14ac:dyDescent="0.25">
      <c r="B242" s="8"/>
      <c r="C242" s="8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2:25" ht="13.8" x14ac:dyDescent="0.25">
      <c r="B243" s="8"/>
      <c r="C243" s="8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2:25" ht="13.8" x14ac:dyDescent="0.25">
      <c r="B244" s="8"/>
      <c r="C244" s="8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2:25" ht="13.8" x14ac:dyDescent="0.25">
      <c r="B245" s="8"/>
      <c r="C245" s="8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2:25" ht="13.8" x14ac:dyDescent="0.25">
      <c r="B246" s="8"/>
      <c r="C246" s="8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2:25" ht="13.8" x14ac:dyDescent="0.25">
      <c r="B247" s="8"/>
      <c r="C247" s="8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2:25" ht="13.8" x14ac:dyDescent="0.25">
      <c r="B248" s="8"/>
      <c r="C248" s="8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2:25" ht="13.8" x14ac:dyDescent="0.25">
      <c r="B249" s="8"/>
      <c r="C249" s="8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2:25" ht="13.8" x14ac:dyDescent="0.25">
      <c r="B250" s="8"/>
      <c r="C250" s="8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2:25" ht="13.8" x14ac:dyDescent="0.25">
      <c r="B251" s="8"/>
      <c r="C251" s="8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2:25" ht="13.8" x14ac:dyDescent="0.25">
      <c r="B252" s="8"/>
      <c r="C252" s="8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2:25" ht="13.8" x14ac:dyDescent="0.25">
      <c r="B253" s="8"/>
      <c r="C253" s="8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2:25" ht="13.8" x14ac:dyDescent="0.25">
      <c r="B254" s="8"/>
      <c r="C254" s="8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2:25" ht="13.8" x14ac:dyDescent="0.25">
      <c r="B255" s="8"/>
      <c r="C255" s="8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2:25" ht="13.8" x14ac:dyDescent="0.25">
      <c r="B256" s="8"/>
      <c r="C256" s="8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2:25" ht="13.8" x14ac:dyDescent="0.25">
      <c r="B257" s="8"/>
      <c r="C257" s="8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2:25" ht="13.8" x14ac:dyDescent="0.25">
      <c r="B258" s="8"/>
      <c r="C258" s="8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2:25" ht="13.8" x14ac:dyDescent="0.25">
      <c r="B259" s="8"/>
      <c r="C259" s="8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2:25" ht="13.8" x14ac:dyDescent="0.25">
      <c r="B260" s="8"/>
      <c r="C260" s="8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2:25" ht="13.8" x14ac:dyDescent="0.25">
      <c r="B261" s="8"/>
      <c r="C261" s="8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2:25" ht="13.8" x14ac:dyDescent="0.25">
      <c r="B262" s="8"/>
      <c r="C262" s="8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2:25" ht="13.8" x14ac:dyDescent="0.25">
      <c r="B263" s="8"/>
      <c r="C263" s="8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2:25" ht="13.8" x14ac:dyDescent="0.25">
      <c r="B264" s="8"/>
      <c r="C264" s="9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</sheetData>
  <mergeCells count="11">
    <mergeCell ref="Z195:Z197"/>
    <mergeCell ref="Z165:Z167"/>
    <mergeCell ref="Z168:Z170"/>
    <mergeCell ref="Z171:Z173"/>
    <mergeCell ref="Z174:Z176"/>
    <mergeCell ref="Z177:Z179"/>
    <mergeCell ref="Z192:Z194"/>
    <mergeCell ref="Z189:Z191"/>
    <mergeCell ref="Z186:Z188"/>
    <mergeCell ref="Z183:Z185"/>
    <mergeCell ref="Z180:Z182"/>
  </mergeCells>
  <hyperlinks>
    <hyperlink ref="AA1" r:id="rId1" location="!/view/sk/vbd_sk_win2/sp1823ms/v_sp1823ms_00_00_00_sk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AE233"/>
  <sheetViews>
    <sheetView zoomScale="85" zoomScaleNormal="85" workbookViewId="0">
      <selection activeCell="R12" sqref="R12"/>
    </sheetView>
  </sheetViews>
  <sheetFormatPr defaultColWidth="9.109375" defaultRowHeight="13.2" x14ac:dyDescent="0.25"/>
  <cols>
    <col min="1" max="1" width="9.109375" style="3"/>
    <col min="2" max="2" width="5.44140625" style="3" customWidth="1"/>
    <col min="3" max="4" width="9.33203125" style="3" customWidth="1"/>
    <col min="5" max="5" width="36.33203125" style="3" customWidth="1"/>
    <col min="6" max="6" width="5.44140625" style="3" customWidth="1"/>
    <col min="7" max="28" width="12.6640625" style="3" customWidth="1"/>
    <col min="29" max="16384" width="9.109375" style="3"/>
  </cols>
  <sheetData>
    <row r="1" spans="1:29" ht="39.6" x14ac:dyDescent="0.25">
      <c r="E1" s="3" t="s">
        <v>119</v>
      </c>
      <c r="G1" s="15" t="str">
        <f>Data_mesačne!D1</f>
        <v>Kamene, piesky</v>
      </c>
      <c r="H1" s="15" t="str">
        <f>Data_mesačne!E1</f>
        <v>Kamene, piesky</v>
      </c>
      <c r="I1" s="15" t="str">
        <f>Data_mesačne!F1</f>
        <v>Drevo</v>
      </c>
      <c r="J1" s="15" t="str">
        <f>Data_mesačne!G1</f>
        <v>Drevo</v>
      </c>
      <c r="K1" s="15" t="str">
        <f>Data_mesačne!H1</f>
        <v>Drevo</v>
      </c>
      <c r="L1" s="15" t="str">
        <f>Data_mesačne!I1</f>
        <v>Bitúmenové zmesi</v>
      </c>
      <c r="M1" s="15" t="str">
        <f>Data_mesačne!J1</f>
        <v>Plasty</v>
      </c>
      <c r="N1" s="15" t="str">
        <f>Data_mesačne!K1</f>
        <v>Plasty</v>
      </c>
      <c r="O1" s="15" t="str">
        <f>Data_mesačne!L1</f>
        <v>Sklo</v>
      </c>
      <c r="P1" s="15" t="str">
        <f>Data_mesačne!M1</f>
        <v>Sklo</v>
      </c>
      <c r="Q1" s="15" t="str">
        <f>Data_mesačne!N1</f>
        <v>Betóny, cementy, sadry</v>
      </c>
      <c r="R1" s="15" t="str">
        <f>Data_mesačne!O1</f>
        <v>Betóny, cementy, sadry</v>
      </c>
      <c r="S1" s="15" t="str">
        <f>Data_mesačne!P1</f>
        <v>Betóny, cementy, sadry</v>
      </c>
      <c r="T1" s="15" t="str">
        <f>Data_mesačne!Q1</f>
        <v>Železo/kovy</v>
      </c>
      <c r="U1" s="15" t="str">
        <f>Data_mesačne!R1</f>
        <v>Železo/kovy</v>
      </c>
      <c r="V1" s="15" t="str">
        <f>Data_mesačne!S1</f>
        <v>Železo/kovy</v>
      </c>
      <c r="W1" s="15" t="str">
        <f>Data_mesačne!T1</f>
        <v>Železo/kovy</v>
      </c>
      <c r="X1" s="15" t="str">
        <f>Data_mesačne!U1</f>
        <v>Železo/kovy</v>
      </c>
      <c r="Y1" s="15" t="str">
        <f>Data_mesačne!V1</f>
        <v>Železo/kovy</v>
      </c>
      <c r="Z1" s="15" t="str">
        <f>Data_mesačne!W1</f>
        <v>Železo/kovy</v>
      </c>
      <c r="AA1" s="15" t="str">
        <f>Data_mesačne!X1</f>
        <v>Železo/kovy</v>
      </c>
      <c r="AB1" s="15" t="str">
        <f>Data_mesačne!Y1</f>
        <v>Železo/kovy</v>
      </c>
    </row>
    <row r="2" spans="1:29" ht="110.4" x14ac:dyDescent="0.25">
      <c r="B2" s="4" t="s">
        <v>0</v>
      </c>
      <c r="C2" s="4" t="s">
        <v>35</v>
      </c>
      <c r="D2" s="4" t="s">
        <v>36</v>
      </c>
      <c r="E2" s="4" t="s">
        <v>36</v>
      </c>
      <c r="F2" s="4" t="s">
        <v>0</v>
      </c>
      <c r="G2" s="17" t="str">
        <f>Data_mesačne!D2</f>
        <v>08.11 Dekoračné a stavebné kamene, vápenec, sadrovec, krieda a bridlica</v>
      </c>
      <c r="H2" s="17" t="str">
        <f>Data_mesačne!E2</f>
        <v>08.12 Prírodné piesky</v>
      </c>
      <c r="I2" s="17" t="str">
        <f>Data_mesačne!F2</f>
        <v>16.10 Drevo, rezané a hoblované</v>
      </c>
      <c r="J2" s="17" t="str">
        <f>Data_mesačne!G2</f>
        <v>16.21 Dyhy a drevené panely</v>
      </c>
      <c r="K2" s="17" t="str">
        <f>Data_mesačne!H2</f>
        <v>16.23 Ostatné výrobky stavebného stolárstva a tesárstva</v>
      </c>
      <c r="L2" s="17" t="str">
        <f>Data_mesačne!I2</f>
        <v>19.20 Rafinárske ropné produkty</v>
      </c>
      <c r="M2" s="17" t="str">
        <f>Data_mesačne!J2</f>
        <v xml:space="preserve">22.21 Dosky, fólie, hadice a profily z plastov </v>
      </c>
      <c r="N2" s="17" t="str">
        <f>Data_mesačne!K2</f>
        <v>22.23 Stavebné výrobky z plastov</v>
      </c>
      <c r="O2" s="17" t="str">
        <f>Data_mesačne!L2</f>
        <v>23.11 Ploché sklo *(dáta len od 2019)</v>
      </c>
      <c r="P2" s="17" t="str">
        <f>Data_mesačne!M2</f>
        <v>23.19 Ostatné opracované sklo vrátane technického skla</v>
      </c>
      <c r="Q2" s="17" t="str">
        <f>Data_mesačne!N2</f>
        <v>23.51 Cement</v>
      </c>
      <c r="R2" s="17" t="str">
        <f>Data_mesačne!O2</f>
        <v xml:space="preserve">23.52 Vápno a sadra </v>
      </c>
      <c r="S2" s="17" t="str">
        <f>Data_mesačne!P2</f>
        <v>23.60 Výrobky z betónu, cementu a sadry</v>
      </c>
      <c r="T2" s="17" t="str">
        <f>Data_mesačne!Q2</f>
        <v>24.10 Železo, oceľ a ferozliatiny</v>
      </c>
      <c r="U2" s="17" t="str">
        <f>Data_mesačne!R2</f>
        <v>24.20 Rúry, rúrky, duté profily a príslušenstvo k nim, z ocele</v>
      </c>
      <c r="V2" s="17" t="str">
        <f>Data_mesačne!S2</f>
        <v>24.30 Ostatné výrobky prvotného spracovania ocele</v>
      </c>
      <c r="W2" s="17" t="str">
        <f>Data_mesačne!T2</f>
        <v>24.42 Hliník</v>
      </c>
      <c r="X2" s="17" t="str">
        <f>Data_mesačne!U2</f>
        <v>24.44 Meď a výrobky z medi</v>
      </c>
      <c r="Y2" s="17" t="str">
        <f>Data_mesačne!V2</f>
        <v>25.11 Kovové konštrukcie a časti konštrukcie</v>
      </c>
      <c r="Z2" s="17" t="str">
        <f>Data_mesačne!W2</f>
        <v>25.93 Drôtené výrobky, reťaze a pružiny</v>
      </c>
      <c r="AA2" s="17" t="str">
        <f>Data_mesačne!X2</f>
        <v xml:space="preserve">26.11 Výroba elektronických komponentov </v>
      </c>
      <c r="AB2" s="17" t="str">
        <f>Data_mesačne!Y2</f>
        <v>27.30 Káble a káblové zariadenia</v>
      </c>
    </row>
    <row r="3" spans="1:29" x14ac:dyDescent="0.25">
      <c r="A3" s="143" t="s">
        <v>37</v>
      </c>
      <c r="B3" s="14">
        <v>2009</v>
      </c>
      <c r="C3" s="14" t="s">
        <v>163</v>
      </c>
      <c r="D3" s="14" t="s">
        <v>39</v>
      </c>
      <c r="E3" s="5" t="s">
        <v>40</v>
      </c>
      <c r="F3" s="14">
        <v>2009</v>
      </c>
      <c r="G3" s="18">
        <f>AVERAGE(Data_mesačne!D3:D5)</f>
        <v>111.59999999999998</v>
      </c>
      <c r="H3" s="18">
        <f>AVERAGE(Data_mesačne!E3:E5)</f>
        <v>104.03333333333335</v>
      </c>
      <c r="I3" s="18">
        <f>AVERAGE(Data_mesačne!F3:F5)</f>
        <v>107.03333333333335</v>
      </c>
      <c r="J3" s="18">
        <f>AVERAGE(Data_mesačne!G3:G5)</f>
        <v>97.433333333333323</v>
      </c>
      <c r="K3" s="18">
        <f>AVERAGE(Data_mesačne!H3:H5)</f>
        <v>88.666666666666671</v>
      </c>
      <c r="L3" s="18">
        <f>AVERAGE(Data_mesačne!I3:I5)</f>
        <v>63.666666666666664</v>
      </c>
      <c r="M3" s="18">
        <f>AVERAGE(Data_mesačne!J3:J5)</f>
        <v>94.100000000000009</v>
      </c>
      <c r="N3" s="18">
        <f>AVERAGE(Data_mesačne!K3:K5)</f>
        <v>98.366666666666674</v>
      </c>
      <c r="O3" s="66" t="s">
        <v>153</v>
      </c>
      <c r="P3" s="18">
        <f>AVERAGE(Data_mesačne!M3:M5)</f>
        <v>100</v>
      </c>
      <c r="Q3" s="18">
        <f>AVERAGE(Data_mesačne!N3:N5)</f>
        <v>111</v>
      </c>
      <c r="R3" s="18">
        <f>AVERAGE(Data_mesačne!O3:O5)</f>
        <v>131.70000000000002</v>
      </c>
      <c r="S3" s="18">
        <f>AVERAGE(Data_mesačne!P3:P5)</f>
        <v>117.06666666666668</v>
      </c>
      <c r="T3" s="18">
        <f>AVERAGE(Data_mesačne!Q3:Q5)</f>
        <v>92.833333333333329</v>
      </c>
      <c r="U3" s="18">
        <f>AVERAGE(Data_mesačne!R3:R5)</f>
        <v>105.60000000000001</v>
      </c>
      <c r="V3" s="18">
        <f>AVERAGE(Data_mesačne!S3:S5)</f>
        <v>106.76666666666667</v>
      </c>
      <c r="W3" s="18">
        <f>AVERAGE(Data_mesačne!T3:T5)</f>
        <v>99.133333333333326</v>
      </c>
      <c r="X3" s="18">
        <f>AVERAGE(Data_mesačne!U3:U5)</f>
        <v>86.399999999999991</v>
      </c>
      <c r="Y3" s="18">
        <f>AVERAGE(Data_mesačne!V3:V5)</f>
        <v>117.7</v>
      </c>
      <c r="Z3" s="18">
        <f>AVERAGE(Data_mesačne!W3:W5)</f>
        <v>99.466666666666654</v>
      </c>
      <c r="AA3" s="18">
        <f>AVERAGE(Data_mesačne!X3:X5)</f>
        <v>103.03333333333335</v>
      </c>
      <c r="AB3" s="18">
        <f>AVERAGE(Data_mesačne!Y3:Y5)</f>
        <v>83.399999999999991</v>
      </c>
      <c r="AC3" s="1"/>
    </row>
    <row r="4" spans="1:29" x14ac:dyDescent="0.25">
      <c r="A4" s="143"/>
      <c r="B4" s="14">
        <v>2009</v>
      </c>
      <c r="C4" s="14" t="s">
        <v>164</v>
      </c>
      <c r="D4" s="14" t="s">
        <v>42</v>
      </c>
      <c r="E4" s="5" t="s">
        <v>43</v>
      </c>
      <c r="F4" s="14">
        <v>2009</v>
      </c>
      <c r="G4" s="18">
        <f>AVERAGE(Data_mesačne!D6:D8)</f>
        <v>115.5</v>
      </c>
      <c r="H4" s="18">
        <f>AVERAGE(Data_mesačne!E6:E8)</f>
        <v>104.66666666666667</v>
      </c>
      <c r="I4" s="18">
        <f>AVERAGE(Data_mesačne!F6:F8)</f>
        <v>99.333333333333329</v>
      </c>
      <c r="J4" s="18">
        <f>AVERAGE(Data_mesačne!G6:G8)</f>
        <v>92.2</v>
      </c>
      <c r="K4" s="18">
        <f>AVERAGE(Data_mesačne!H6:H8)</f>
        <v>82.1</v>
      </c>
      <c r="L4" s="18">
        <f>AVERAGE(Data_mesačne!I6:I8)</f>
        <v>67.533333333333346</v>
      </c>
      <c r="M4" s="18">
        <f>AVERAGE(Data_mesačne!J6:J8)</f>
        <v>89.133333333333326</v>
      </c>
      <c r="N4" s="18">
        <f>AVERAGE(Data_mesačne!K6:K8)</f>
        <v>95.466666666666654</v>
      </c>
      <c r="O4" s="66" t="s">
        <v>153</v>
      </c>
      <c r="P4" s="18">
        <f>AVERAGE(Data_mesačne!M6:M8)</f>
        <v>100</v>
      </c>
      <c r="Q4" s="18">
        <f>AVERAGE(Data_mesačne!N6:N8)</f>
        <v>111</v>
      </c>
      <c r="R4" s="18">
        <f>AVERAGE(Data_mesačne!O6:O8)</f>
        <v>132</v>
      </c>
      <c r="S4" s="18">
        <f>AVERAGE(Data_mesačne!P6:P8)</f>
        <v>110.56666666666668</v>
      </c>
      <c r="T4" s="18">
        <f>AVERAGE(Data_mesačne!Q6:Q8)</f>
        <v>83.8</v>
      </c>
      <c r="U4" s="18">
        <f>AVERAGE(Data_mesačne!R6:R8)</f>
        <v>105.2</v>
      </c>
      <c r="V4" s="18">
        <f>AVERAGE(Data_mesačne!S6:S8)</f>
        <v>105</v>
      </c>
      <c r="W4" s="18">
        <f>AVERAGE(Data_mesačne!T6:T8)</f>
        <v>99.09999999999998</v>
      </c>
      <c r="X4" s="18">
        <f>AVERAGE(Data_mesačne!U6:U8)</f>
        <v>87.2</v>
      </c>
      <c r="Y4" s="18">
        <f>AVERAGE(Data_mesačne!V6:V8)</f>
        <v>118.5</v>
      </c>
      <c r="Z4" s="18">
        <f>AVERAGE(Data_mesačne!W6:W8)</f>
        <v>99.666666666666671</v>
      </c>
      <c r="AA4" s="18">
        <f>AVERAGE(Data_mesačne!X6:X8)</f>
        <v>103</v>
      </c>
      <c r="AB4" s="18">
        <f>AVERAGE(Data_mesačne!Y6:Y8)</f>
        <v>83.466666666666669</v>
      </c>
      <c r="AC4" s="1"/>
    </row>
    <row r="5" spans="1:29" x14ac:dyDescent="0.25">
      <c r="A5" s="143"/>
      <c r="B5" s="14">
        <v>2009</v>
      </c>
      <c r="C5" s="14" t="s">
        <v>165</v>
      </c>
      <c r="D5" s="14" t="s">
        <v>45</v>
      </c>
      <c r="E5" s="5" t="s">
        <v>46</v>
      </c>
      <c r="F5" s="14">
        <v>2009</v>
      </c>
      <c r="G5" s="18">
        <f>AVERAGE(Data_mesačne!D9:D11)</f>
        <v>114.73333333333335</v>
      </c>
      <c r="H5" s="18">
        <f>AVERAGE(Data_mesačne!E9:E11)</f>
        <v>104.33333333333333</v>
      </c>
      <c r="I5" s="18">
        <f>AVERAGE(Data_mesačne!F9:F11)</f>
        <v>97.466666666666654</v>
      </c>
      <c r="J5" s="18">
        <f>AVERAGE(Data_mesačne!G9:G11)</f>
        <v>89.066666666666663</v>
      </c>
      <c r="K5" s="18">
        <f>AVERAGE(Data_mesačne!H9:H11)</f>
        <v>77.3</v>
      </c>
      <c r="L5" s="18">
        <f>AVERAGE(Data_mesačne!I9:I11)</f>
        <v>77.2</v>
      </c>
      <c r="M5" s="18">
        <f>AVERAGE(Data_mesačne!J9:J11)</f>
        <v>88.7</v>
      </c>
      <c r="N5" s="18">
        <f>AVERAGE(Data_mesačne!K9:K11)</f>
        <v>94.966666666666654</v>
      </c>
      <c r="O5" s="66" t="s">
        <v>153</v>
      </c>
      <c r="P5" s="18">
        <f>AVERAGE(Data_mesačne!M9:M11)</f>
        <v>100</v>
      </c>
      <c r="Q5" s="18">
        <f>AVERAGE(Data_mesačne!N9:N11)</f>
        <v>109.86666666666667</v>
      </c>
      <c r="R5" s="18">
        <f>AVERAGE(Data_mesačne!O9:O11)</f>
        <v>132</v>
      </c>
      <c r="S5" s="18">
        <f>AVERAGE(Data_mesačne!P9:P11)</f>
        <v>106.66666666666667</v>
      </c>
      <c r="T5" s="18">
        <f>AVERAGE(Data_mesačne!Q9:Q11)</f>
        <v>74.400000000000006</v>
      </c>
      <c r="U5" s="18">
        <f>AVERAGE(Data_mesačne!R9:R11)</f>
        <v>104.73333333333333</v>
      </c>
      <c r="V5" s="18">
        <f>AVERAGE(Data_mesačne!S9:S11)</f>
        <v>102.23333333333333</v>
      </c>
      <c r="W5" s="18">
        <f>AVERAGE(Data_mesačne!T9:T11)</f>
        <v>99.166666666666671</v>
      </c>
      <c r="X5" s="18">
        <f>AVERAGE(Data_mesačne!U9:U11)</f>
        <v>86.666666666666671</v>
      </c>
      <c r="Y5" s="18">
        <f>AVERAGE(Data_mesačne!V9:V11)</f>
        <v>117.53333333333335</v>
      </c>
      <c r="Z5" s="18">
        <f>AVERAGE(Data_mesačne!W9:W11)</f>
        <v>99.033333333333346</v>
      </c>
      <c r="AA5" s="18">
        <f>AVERAGE(Data_mesačne!X9:X11)</f>
        <v>103</v>
      </c>
      <c r="AB5" s="18">
        <f>AVERAGE(Data_mesačne!Y9:Y11)</f>
        <v>82</v>
      </c>
      <c r="AC5" s="1"/>
    </row>
    <row r="6" spans="1:29" x14ac:dyDescent="0.25">
      <c r="A6" s="143"/>
      <c r="B6" s="14">
        <v>2009</v>
      </c>
      <c r="C6" s="14" t="s">
        <v>166</v>
      </c>
      <c r="D6" s="14" t="s">
        <v>48</v>
      </c>
      <c r="E6" s="5" t="s">
        <v>49</v>
      </c>
      <c r="F6" s="14">
        <v>2009</v>
      </c>
      <c r="G6" s="18">
        <f>AVERAGE(Data_mesačne!D12:D14)</f>
        <v>114.7</v>
      </c>
      <c r="H6" s="18">
        <f>AVERAGE(Data_mesačne!E12:E14)</f>
        <v>104.33333333333333</v>
      </c>
      <c r="I6" s="18">
        <f>AVERAGE(Data_mesačne!F12:F14)</f>
        <v>97.066666666666663</v>
      </c>
      <c r="J6" s="18">
        <f>AVERAGE(Data_mesačne!G12:G14)</f>
        <v>89.3</v>
      </c>
      <c r="K6" s="18">
        <f>AVERAGE(Data_mesačne!H12:H14)</f>
        <v>76.3</v>
      </c>
      <c r="L6" s="18">
        <f>AVERAGE(Data_mesačne!I12:I14)</f>
        <v>79.166666666666671</v>
      </c>
      <c r="M6" s="18">
        <f>AVERAGE(Data_mesačne!J12:J14)</f>
        <v>88.8</v>
      </c>
      <c r="N6" s="18">
        <f>AVERAGE(Data_mesačne!K12:K14)</f>
        <v>94.899999999999991</v>
      </c>
      <c r="O6" s="66" t="s">
        <v>153</v>
      </c>
      <c r="P6" s="18">
        <f>AVERAGE(Data_mesačne!M12:M14)</f>
        <v>100</v>
      </c>
      <c r="Q6" s="18">
        <f>AVERAGE(Data_mesačne!N12:N14)</f>
        <v>108.53333333333335</v>
      </c>
      <c r="R6" s="18">
        <f>AVERAGE(Data_mesačne!O12:O14)</f>
        <v>132</v>
      </c>
      <c r="S6" s="18">
        <f>AVERAGE(Data_mesačne!P12:P14)</f>
        <v>103.66666666666667</v>
      </c>
      <c r="T6" s="18">
        <f>AVERAGE(Data_mesačne!Q12:Q14)</f>
        <v>78.133333333333326</v>
      </c>
      <c r="U6" s="18">
        <f>AVERAGE(Data_mesačne!R12:R14)</f>
        <v>105.39999999999999</v>
      </c>
      <c r="V6" s="18">
        <f>AVERAGE(Data_mesačne!S12:S14)</f>
        <v>101.89999999999999</v>
      </c>
      <c r="W6" s="18">
        <f>AVERAGE(Data_mesačne!T12:T14)</f>
        <v>99.133333333333326</v>
      </c>
      <c r="X6" s="18">
        <f>AVERAGE(Data_mesačne!U12:U14)</f>
        <v>86.40000000000002</v>
      </c>
      <c r="Y6" s="18">
        <f>AVERAGE(Data_mesačne!V12:V14)</f>
        <v>117.26666666666667</v>
      </c>
      <c r="Z6" s="18">
        <f>AVERAGE(Data_mesačne!W12:W14)</f>
        <v>99.266666666666666</v>
      </c>
      <c r="AA6" s="18">
        <f>AVERAGE(Data_mesačne!X12:X14)</f>
        <v>103</v>
      </c>
      <c r="AB6" s="18">
        <f>AVERAGE(Data_mesačne!Y12:Y14)</f>
        <v>80.3</v>
      </c>
      <c r="AC6" s="1"/>
    </row>
    <row r="7" spans="1:29" x14ac:dyDescent="0.25">
      <c r="A7" s="143"/>
      <c r="B7" s="14">
        <v>2010</v>
      </c>
      <c r="C7" s="14" t="s">
        <v>163</v>
      </c>
      <c r="D7" s="14" t="s">
        <v>39</v>
      </c>
      <c r="E7" s="5" t="s">
        <v>50</v>
      </c>
      <c r="F7" s="14">
        <v>2010</v>
      </c>
      <c r="G7" s="18">
        <f>AVERAGE(Data_mesačne!D15:D17)</f>
        <v>115.26666666666665</v>
      </c>
      <c r="H7" s="18">
        <f>AVERAGE(Data_mesačne!E15:E17)</f>
        <v>104.3</v>
      </c>
      <c r="I7" s="18">
        <f>AVERAGE(Data_mesačne!F15:F17)</f>
        <v>93.600000000000009</v>
      </c>
      <c r="J7" s="18">
        <f>AVERAGE(Data_mesačne!G15:G17)</f>
        <v>88.90000000000002</v>
      </c>
      <c r="K7" s="18">
        <f>AVERAGE(Data_mesačne!H15:H17)</f>
        <v>77.933333333333337</v>
      </c>
      <c r="L7" s="18">
        <f>AVERAGE(Data_mesačne!I15:I17)</f>
        <v>82.233333333333334</v>
      </c>
      <c r="M7" s="18">
        <f>AVERAGE(Data_mesačne!J15:J17)</f>
        <v>89.7</v>
      </c>
      <c r="N7" s="18">
        <f>AVERAGE(Data_mesačne!K15:K17)</f>
        <v>94.90000000000002</v>
      </c>
      <c r="O7" s="66" t="s">
        <v>153</v>
      </c>
      <c r="P7" s="18">
        <f>AVERAGE(Data_mesačne!M15:M17)</f>
        <v>100</v>
      </c>
      <c r="Q7" s="18">
        <f>AVERAGE(Data_mesačne!N15:N17)</f>
        <v>107.46666666666665</v>
      </c>
      <c r="R7" s="18">
        <f>AVERAGE(Data_mesačne!O15:O17)</f>
        <v>130.56666666666666</v>
      </c>
      <c r="S7" s="18">
        <f>AVERAGE(Data_mesačne!P15:P17)</f>
        <v>103.39999999999999</v>
      </c>
      <c r="T7" s="18">
        <f>AVERAGE(Data_mesačne!Q15:Q17)</f>
        <v>78.466666666666654</v>
      </c>
      <c r="U7" s="18">
        <f>AVERAGE(Data_mesačne!R15:R17)</f>
        <v>106.5</v>
      </c>
      <c r="V7" s="18">
        <f>AVERAGE(Data_mesačne!S15:S17)</f>
        <v>102.73333333333333</v>
      </c>
      <c r="W7" s="18">
        <f>AVERAGE(Data_mesačne!T15:T17)</f>
        <v>102.13333333333333</v>
      </c>
      <c r="X7" s="18">
        <f>AVERAGE(Data_mesačne!U15:U17)</f>
        <v>85.966666666666654</v>
      </c>
      <c r="Y7" s="18">
        <f>AVERAGE(Data_mesačne!V15:V17)</f>
        <v>116.46666666666665</v>
      </c>
      <c r="Z7" s="18">
        <f>AVERAGE(Data_mesačne!W15:W17)</f>
        <v>101.46666666666665</v>
      </c>
      <c r="AA7" s="18">
        <f>AVERAGE(Data_mesačne!X15:X17)</f>
        <v>102.93333333333334</v>
      </c>
      <c r="AB7" s="18">
        <f>AVERAGE(Data_mesačne!Y15:Y17)</f>
        <v>80.13333333333334</v>
      </c>
      <c r="AC7" s="1"/>
    </row>
    <row r="8" spans="1:29" x14ac:dyDescent="0.25">
      <c r="A8" s="143"/>
      <c r="B8" s="14">
        <v>2010</v>
      </c>
      <c r="C8" s="14" t="s">
        <v>164</v>
      </c>
      <c r="D8" s="14" t="s">
        <v>42</v>
      </c>
      <c r="E8" s="5" t="s">
        <v>51</v>
      </c>
      <c r="F8" s="14">
        <v>2010</v>
      </c>
      <c r="G8" s="18">
        <f>AVERAGE(Data_mesačne!D18:D20)</f>
        <v>116</v>
      </c>
      <c r="H8" s="18">
        <f>AVERAGE(Data_mesačne!E18:E20)</f>
        <v>102.36666666666666</v>
      </c>
      <c r="I8" s="18">
        <f>AVERAGE(Data_mesačne!F18:F20)</f>
        <v>93.600000000000009</v>
      </c>
      <c r="J8" s="18">
        <f>AVERAGE(Data_mesačne!G18:G20)</f>
        <v>92.366666666666674</v>
      </c>
      <c r="K8" s="18">
        <f>AVERAGE(Data_mesačne!H18:H20)</f>
        <v>78.333333333333343</v>
      </c>
      <c r="L8" s="18">
        <f>AVERAGE(Data_mesačne!I18:I20)</f>
        <v>96.300000000000011</v>
      </c>
      <c r="M8" s="18">
        <f>AVERAGE(Data_mesačne!J18:J20)</f>
        <v>89.333333333333329</v>
      </c>
      <c r="N8" s="18">
        <f>AVERAGE(Data_mesačne!K18:K20)</f>
        <v>94.933333333333337</v>
      </c>
      <c r="O8" s="66" t="s">
        <v>153</v>
      </c>
      <c r="P8" s="18">
        <f>AVERAGE(Data_mesačne!M18:M20)</f>
        <v>100</v>
      </c>
      <c r="Q8" s="18">
        <f>AVERAGE(Data_mesačne!N18:N20)</f>
        <v>107.13333333333333</v>
      </c>
      <c r="R8" s="18">
        <f>AVERAGE(Data_mesačne!O18:O20)</f>
        <v>129.6</v>
      </c>
      <c r="S8" s="18">
        <f>AVERAGE(Data_mesačne!P18:P20)</f>
        <v>101.26666666666667</v>
      </c>
      <c r="T8" s="18">
        <f>AVERAGE(Data_mesačne!Q18:Q20)</f>
        <v>84.166666666666671</v>
      </c>
      <c r="U8" s="18">
        <f>AVERAGE(Data_mesačne!R18:R20)</f>
        <v>109.13333333333334</v>
      </c>
      <c r="V8" s="18">
        <f>AVERAGE(Data_mesačne!S18:S20)</f>
        <v>105.36666666666667</v>
      </c>
      <c r="W8" s="18">
        <f>AVERAGE(Data_mesačne!T18:T20)</f>
        <v>102.59999999999998</v>
      </c>
      <c r="X8" s="18">
        <f>AVERAGE(Data_mesačne!U18:U20)</f>
        <v>87.90000000000002</v>
      </c>
      <c r="Y8" s="18">
        <f>AVERAGE(Data_mesačne!V18:V20)</f>
        <v>115.93333333333334</v>
      </c>
      <c r="Z8" s="18">
        <f>AVERAGE(Data_mesačne!W18:W20)</f>
        <v>102.93333333333334</v>
      </c>
      <c r="AA8" s="18">
        <f>AVERAGE(Data_mesačne!X18:X20)</f>
        <v>106.03333333333335</v>
      </c>
      <c r="AB8" s="18">
        <f>AVERAGE(Data_mesačne!Y18:Y20)</f>
        <v>80.800000000000011</v>
      </c>
      <c r="AC8" s="1"/>
    </row>
    <row r="9" spans="1:29" x14ac:dyDescent="0.25">
      <c r="A9" s="143"/>
      <c r="B9" s="14">
        <v>2010</v>
      </c>
      <c r="C9" s="14" t="s">
        <v>165</v>
      </c>
      <c r="D9" s="14" t="s">
        <v>45</v>
      </c>
      <c r="E9" s="5" t="s">
        <v>52</v>
      </c>
      <c r="F9" s="14">
        <v>2010</v>
      </c>
      <c r="G9" s="18">
        <f>AVERAGE(Data_mesačne!D21:D23)</f>
        <v>115.86666666666667</v>
      </c>
      <c r="H9" s="18">
        <f>AVERAGE(Data_mesačne!E21:E23)</f>
        <v>101.63333333333333</v>
      </c>
      <c r="I9" s="18">
        <f>AVERAGE(Data_mesačne!F21:F23)</f>
        <v>96.133333333333326</v>
      </c>
      <c r="J9" s="18">
        <f>AVERAGE(Data_mesačne!G21:G23)</f>
        <v>96.366666666666674</v>
      </c>
      <c r="K9" s="18">
        <f>AVERAGE(Data_mesačne!H21:H23)</f>
        <v>79.3</v>
      </c>
      <c r="L9" s="18">
        <f>AVERAGE(Data_mesačne!I21:I23)</f>
        <v>97.5</v>
      </c>
      <c r="M9" s="18">
        <f>AVERAGE(Data_mesačne!J21:J23)</f>
        <v>91.13333333333334</v>
      </c>
      <c r="N9" s="18">
        <f>AVERAGE(Data_mesačne!K21:K23)</f>
        <v>95.600000000000009</v>
      </c>
      <c r="O9" s="66" t="s">
        <v>153</v>
      </c>
      <c r="P9" s="18">
        <f>AVERAGE(Data_mesačne!M21:M23)</f>
        <v>100</v>
      </c>
      <c r="Q9" s="18">
        <f>AVERAGE(Data_mesačne!N21:N23)</f>
        <v>107.2</v>
      </c>
      <c r="R9" s="18">
        <f>AVERAGE(Data_mesačne!O21:O23)</f>
        <v>129.6</v>
      </c>
      <c r="S9" s="18">
        <f>AVERAGE(Data_mesačne!P21:P23)</f>
        <v>99.3</v>
      </c>
      <c r="T9" s="18">
        <f>AVERAGE(Data_mesačne!Q21:Q23)</f>
        <v>94.066666666666663</v>
      </c>
      <c r="U9" s="18">
        <f>AVERAGE(Data_mesačne!R21:R23)</f>
        <v>111.7</v>
      </c>
      <c r="V9" s="18">
        <f>AVERAGE(Data_mesačne!S21:S23)</f>
        <v>107.7</v>
      </c>
      <c r="W9" s="18">
        <f>AVERAGE(Data_mesačne!T21:T23)</f>
        <v>102.59999999999998</v>
      </c>
      <c r="X9" s="18">
        <f>AVERAGE(Data_mesačne!U21:U23)</f>
        <v>89.733333333333348</v>
      </c>
      <c r="Y9" s="18">
        <f>AVERAGE(Data_mesačne!V21:V23)</f>
        <v>112.53333333333335</v>
      </c>
      <c r="Z9" s="18">
        <f>AVERAGE(Data_mesačne!W21:W23)</f>
        <v>105.39999999999999</v>
      </c>
      <c r="AA9" s="18">
        <f>AVERAGE(Data_mesačne!X21:X23)</f>
        <v>106.7</v>
      </c>
      <c r="AB9" s="18">
        <f>AVERAGE(Data_mesačne!Y21:Y23)</f>
        <v>80.2</v>
      </c>
      <c r="AC9" s="1"/>
    </row>
    <row r="10" spans="1:29" x14ac:dyDescent="0.25">
      <c r="A10" s="143"/>
      <c r="B10" s="14">
        <v>2010</v>
      </c>
      <c r="C10" s="14" t="s">
        <v>166</v>
      </c>
      <c r="D10" s="14" t="s">
        <v>48</v>
      </c>
      <c r="E10" s="5" t="s">
        <v>53</v>
      </c>
      <c r="F10" s="14">
        <v>2010</v>
      </c>
      <c r="G10" s="18">
        <f>AVERAGE(Data_mesačne!D24:D26)</f>
        <v>115.89999999999999</v>
      </c>
      <c r="H10" s="18">
        <f>AVERAGE(Data_mesačne!E24:E26)</f>
        <v>101.56666666666666</v>
      </c>
      <c r="I10" s="18">
        <f>AVERAGE(Data_mesačne!F24:F26)</f>
        <v>95.633333333333326</v>
      </c>
      <c r="J10" s="18">
        <f>AVERAGE(Data_mesačne!G24:G26)</f>
        <v>96.8</v>
      </c>
      <c r="K10" s="18">
        <f>AVERAGE(Data_mesačne!H24:H26)</f>
        <v>81.033333333333331</v>
      </c>
      <c r="L10" s="18">
        <f>AVERAGE(Data_mesačne!I24:I26)</f>
        <v>98.600000000000009</v>
      </c>
      <c r="M10" s="18">
        <f>AVERAGE(Data_mesačne!J24:J26)</f>
        <v>92.90000000000002</v>
      </c>
      <c r="N10" s="18">
        <f>AVERAGE(Data_mesačne!K24:K26)</f>
        <v>96.966666666666654</v>
      </c>
      <c r="O10" s="66" t="s">
        <v>153</v>
      </c>
      <c r="P10" s="18">
        <f>AVERAGE(Data_mesačne!M24:M26)</f>
        <v>100</v>
      </c>
      <c r="Q10" s="18">
        <f>AVERAGE(Data_mesačne!N24:N26)</f>
        <v>107.93333333333334</v>
      </c>
      <c r="R10" s="18">
        <f>AVERAGE(Data_mesačne!O24:O26)</f>
        <v>129.6</v>
      </c>
      <c r="S10" s="18">
        <f>AVERAGE(Data_mesačne!P24:P26)</f>
        <v>97.433333333333323</v>
      </c>
      <c r="T10" s="18">
        <f>AVERAGE(Data_mesačne!Q24:Q26)</f>
        <v>94.666666666666671</v>
      </c>
      <c r="U10" s="18">
        <f>AVERAGE(Data_mesačne!R24:R26)</f>
        <v>112.46666666666665</v>
      </c>
      <c r="V10" s="18">
        <f>AVERAGE(Data_mesačne!S24:S26)</f>
        <v>112.93333333333332</v>
      </c>
      <c r="W10" s="18">
        <f>AVERAGE(Data_mesačne!T24:T26)</f>
        <v>102.59999999999998</v>
      </c>
      <c r="X10" s="18">
        <f>AVERAGE(Data_mesačne!U24:U26)</f>
        <v>90.466666666666654</v>
      </c>
      <c r="Y10" s="18">
        <f>AVERAGE(Data_mesačne!V24:V26)</f>
        <v>112.5</v>
      </c>
      <c r="Z10" s="18">
        <f>AVERAGE(Data_mesačne!W24:W26)</f>
        <v>103.76666666666667</v>
      </c>
      <c r="AA10" s="18">
        <f>AVERAGE(Data_mesačne!X24:X26)</f>
        <v>106.7</v>
      </c>
      <c r="AB10" s="18">
        <f>AVERAGE(Data_mesačne!Y24:Y26)</f>
        <v>81.7</v>
      </c>
      <c r="AC10" s="1"/>
    </row>
    <row r="11" spans="1:29" x14ac:dyDescent="0.25">
      <c r="A11" s="143"/>
      <c r="B11" s="14">
        <v>2011</v>
      </c>
      <c r="C11" s="14" t="s">
        <v>163</v>
      </c>
      <c r="D11" s="14" t="s">
        <v>39</v>
      </c>
      <c r="E11" s="5" t="s">
        <v>54</v>
      </c>
      <c r="F11" s="14">
        <v>2011</v>
      </c>
      <c r="G11" s="18">
        <f>AVERAGE(Data_mesačne!D27:D29)</f>
        <v>116.10000000000001</v>
      </c>
      <c r="H11" s="18">
        <f>AVERAGE(Data_mesačne!E27:E29)</f>
        <v>101.73333333333333</v>
      </c>
      <c r="I11" s="18">
        <f>AVERAGE(Data_mesačne!F27:F29)</f>
        <v>95.966666666666654</v>
      </c>
      <c r="J11" s="18">
        <f>AVERAGE(Data_mesačne!G27:G29)</f>
        <v>97.333333333333329</v>
      </c>
      <c r="K11" s="18">
        <f>AVERAGE(Data_mesačne!H27:H29)</f>
        <v>81.899999999999991</v>
      </c>
      <c r="L11" s="18">
        <f>AVERAGE(Data_mesačne!I27:I29)</f>
        <v>114.66666666666667</v>
      </c>
      <c r="M11" s="18">
        <f>AVERAGE(Data_mesačne!J27:J29)</f>
        <v>94.066666666666677</v>
      </c>
      <c r="N11" s="18">
        <f>AVERAGE(Data_mesačne!K27:K29)</f>
        <v>97.899999999999991</v>
      </c>
      <c r="O11" s="66" t="s">
        <v>153</v>
      </c>
      <c r="P11" s="18">
        <f>AVERAGE(Data_mesačne!M27:M29)</f>
        <v>100</v>
      </c>
      <c r="Q11" s="18">
        <f>AVERAGE(Data_mesačne!N27:N29)</f>
        <v>104.89999999999999</v>
      </c>
      <c r="R11" s="18">
        <f>AVERAGE(Data_mesačne!O27:O29)</f>
        <v>129.99999999999997</v>
      </c>
      <c r="S11" s="18">
        <f>AVERAGE(Data_mesačne!P27:P29)</f>
        <v>99.233333333333334</v>
      </c>
      <c r="T11" s="18">
        <f>AVERAGE(Data_mesačne!Q27:Q29)</f>
        <v>95.59999999999998</v>
      </c>
      <c r="U11" s="18">
        <f>AVERAGE(Data_mesačne!R27:R29)</f>
        <v>113.86666666666667</v>
      </c>
      <c r="V11" s="18">
        <f>AVERAGE(Data_mesačne!S27:S29)</f>
        <v>112.73333333333335</v>
      </c>
      <c r="W11" s="18">
        <f>AVERAGE(Data_mesačne!T27:T29)</f>
        <v>102.89999999999999</v>
      </c>
      <c r="X11" s="18">
        <f>AVERAGE(Data_mesačne!U27:U29)</f>
        <v>93.8</v>
      </c>
      <c r="Y11" s="18">
        <f>AVERAGE(Data_mesačne!V27:V29)</f>
        <v>112.16666666666667</v>
      </c>
      <c r="Z11" s="18">
        <f>AVERAGE(Data_mesačne!W27:W29)</f>
        <v>103.36666666666667</v>
      </c>
      <c r="AA11" s="18">
        <f>AVERAGE(Data_mesačne!X27:X29)</f>
        <v>106.7</v>
      </c>
      <c r="AB11" s="18">
        <f>AVERAGE(Data_mesačne!Y27:Y29)</f>
        <v>82.266666666666666</v>
      </c>
      <c r="AC11" s="1"/>
    </row>
    <row r="12" spans="1:29" x14ac:dyDescent="0.25">
      <c r="A12" s="143"/>
      <c r="B12" s="14">
        <v>2011</v>
      </c>
      <c r="C12" s="14" t="s">
        <v>164</v>
      </c>
      <c r="D12" s="14" t="s">
        <v>42</v>
      </c>
      <c r="E12" s="5" t="s">
        <v>55</v>
      </c>
      <c r="F12" s="14">
        <v>2011</v>
      </c>
      <c r="G12" s="18">
        <f>AVERAGE(Data_mesačne!D30:D32)</f>
        <v>115.60000000000001</v>
      </c>
      <c r="H12" s="18">
        <f>AVERAGE(Data_mesačne!E30:E32)</f>
        <v>100.7</v>
      </c>
      <c r="I12" s="18">
        <f>AVERAGE(Data_mesačne!F30:F32)</f>
        <v>97.333333333333329</v>
      </c>
      <c r="J12" s="18">
        <f>AVERAGE(Data_mesačne!G30:G32)</f>
        <v>97.5</v>
      </c>
      <c r="K12" s="18">
        <f>AVERAGE(Data_mesačne!H30:H32)</f>
        <v>82.766666666666666</v>
      </c>
      <c r="L12" s="18">
        <f>AVERAGE(Data_mesačne!I30:I32)</f>
        <v>125.93333333333334</v>
      </c>
      <c r="M12" s="18">
        <f>AVERAGE(Data_mesačne!J30:J32)</f>
        <v>95.933333333333337</v>
      </c>
      <c r="N12" s="18">
        <f>AVERAGE(Data_mesačne!K30:K32)</f>
        <v>97.8</v>
      </c>
      <c r="O12" s="66" t="s">
        <v>153</v>
      </c>
      <c r="P12" s="18">
        <f>AVERAGE(Data_mesačne!M30:M32)</f>
        <v>100</v>
      </c>
      <c r="Q12" s="18">
        <f>AVERAGE(Data_mesačne!N30:N32)</f>
        <v>104</v>
      </c>
      <c r="R12" s="18">
        <f>AVERAGE(Data_mesačne!O30:O32)</f>
        <v>130.19999999999999</v>
      </c>
      <c r="S12" s="18">
        <f>AVERAGE(Data_mesačne!P30:P32)</f>
        <v>94.399999999999991</v>
      </c>
      <c r="T12" s="18">
        <f>AVERAGE(Data_mesačne!Q30:Q32)</f>
        <v>101.10000000000001</v>
      </c>
      <c r="U12" s="18">
        <f>AVERAGE(Data_mesačne!R30:R32)</f>
        <v>115.8</v>
      </c>
      <c r="V12" s="18">
        <f>AVERAGE(Data_mesačne!S30:S32)</f>
        <v>117.23333333333333</v>
      </c>
      <c r="W12" s="18">
        <f>AVERAGE(Data_mesačne!T30:T32)</f>
        <v>104.5</v>
      </c>
      <c r="X12" s="18">
        <f>AVERAGE(Data_mesačne!U30:U32)</f>
        <v>96.066666666666663</v>
      </c>
      <c r="Y12" s="18">
        <f>AVERAGE(Data_mesačne!V30:V32)</f>
        <v>114.5</v>
      </c>
      <c r="Z12" s="18">
        <f>AVERAGE(Data_mesačne!W30:W32)</f>
        <v>103.26666666666667</v>
      </c>
      <c r="AA12" s="18">
        <f>AVERAGE(Data_mesačne!X30:X32)</f>
        <v>106.7</v>
      </c>
      <c r="AB12" s="18">
        <f>AVERAGE(Data_mesačne!Y30:Y32)</f>
        <v>82.3</v>
      </c>
      <c r="AC12" s="1"/>
    </row>
    <row r="13" spans="1:29" x14ac:dyDescent="0.25">
      <c r="A13" s="143"/>
      <c r="B13" s="14">
        <v>2011</v>
      </c>
      <c r="C13" s="14" t="s">
        <v>165</v>
      </c>
      <c r="D13" s="14" t="s">
        <v>45</v>
      </c>
      <c r="E13" s="5" t="s">
        <v>56</v>
      </c>
      <c r="F13" s="14">
        <v>2011</v>
      </c>
      <c r="G13" s="18">
        <f>AVERAGE(Data_mesačne!D33:D35)</f>
        <v>115.33333333333333</v>
      </c>
      <c r="H13" s="18">
        <f>AVERAGE(Data_mesačne!E33:E35)</f>
        <v>100.59999999999998</v>
      </c>
      <c r="I13" s="18">
        <f>AVERAGE(Data_mesačne!F33:F35)</f>
        <v>98.866666666666674</v>
      </c>
      <c r="J13" s="18">
        <f>AVERAGE(Data_mesačne!G33:G35)</f>
        <v>96.2</v>
      </c>
      <c r="K13" s="18">
        <f>AVERAGE(Data_mesačne!H33:H35)</f>
        <v>84.966666666666669</v>
      </c>
      <c r="L13" s="18">
        <f>AVERAGE(Data_mesačne!I33:I35)</f>
        <v>123.13333333333334</v>
      </c>
      <c r="M13" s="18">
        <f>AVERAGE(Data_mesačne!J33:J35)</f>
        <v>96.40000000000002</v>
      </c>
      <c r="N13" s="18">
        <f>AVERAGE(Data_mesačne!K33:K35)</f>
        <v>97.7</v>
      </c>
      <c r="O13" s="66" t="s">
        <v>153</v>
      </c>
      <c r="P13" s="18">
        <f>AVERAGE(Data_mesačne!M33:M35)</f>
        <v>100</v>
      </c>
      <c r="Q13" s="18">
        <f>AVERAGE(Data_mesačne!N33:N35)</f>
        <v>104.8</v>
      </c>
      <c r="R13" s="18">
        <f>AVERAGE(Data_mesačne!O33:O35)</f>
        <v>130.19999999999999</v>
      </c>
      <c r="S13" s="18">
        <f>AVERAGE(Data_mesačne!P33:P35)</f>
        <v>94.399999999999991</v>
      </c>
      <c r="T13" s="18">
        <f>AVERAGE(Data_mesačne!Q33:Q35)</f>
        <v>98.40000000000002</v>
      </c>
      <c r="U13" s="18">
        <f>AVERAGE(Data_mesačne!R33:R35)</f>
        <v>116.46666666666665</v>
      </c>
      <c r="V13" s="18">
        <f>AVERAGE(Data_mesačne!S33:S35)</f>
        <v>117.2</v>
      </c>
      <c r="W13" s="18">
        <f>AVERAGE(Data_mesačne!T33:T35)</f>
        <v>104.33333333333333</v>
      </c>
      <c r="X13" s="18">
        <f>AVERAGE(Data_mesačne!U33:U35)</f>
        <v>96.066666666666663</v>
      </c>
      <c r="Y13" s="18">
        <f>AVERAGE(Data_mesačne!V33:V35)</f>
        <v>115.63333333333333</v>
      </c>
      <c r="Z13" s="18">
        <f>AVERAGE(Data_mesačne!W33:W35)</f>
        <v>103.23333333333333</v>
      </c>
      <c r="AA13" s="18">
        <f>AVERAGE(Data_mesačne!X33:X35)</f>
        <v>106.7</v>
      </c>
      <c r="AB13" s="18">
        <f>AVERAGE(Data_mesačne!Y33:Y35)</f>
        <v>82.86666666666666</v>
      </c>
      <c r="AC13" s="1"/>
    </row>
    <row r="14" spans="1:29" x14ac:dyDescent="0.25">
      <c r="A14" s="143"/>
      <c r="B14" s="14">
        <v>2011</v>
      </c>
      <c r="C14" s="14" t="s">
        <v>166</v>
      </c>
      <c r="D14" s="14" t="s">
        <v>48</v>
      </c>
      <c r="E14" s="5" t="s">
        <v>57</v>
      </c>
      <c r="F14" s="14">
        <v>2011</v>
      </c>
      <c r="G14" s="18">
        <f>AVERAGE(Data_mesačne!D36:D38)</f>
        <v>116.66666666666667</v>
      </c>
      <c r="H14" s="18">
        <f>AVERAGE(Data_mesačne!E36:E38)</f>
        <v>100.53333333333335</v>
      </c>
      <c r="I14" s="18">
        <f>AVERAGE(Data_mesačne!F36:F38)</f>
        <v>97.40000000000002</v>
      </c>
      <c r="J14" s="18">
        <f>AVERAGE(Data_mesačne!G36:G38)</f>
        <v>95.833333333333329</v>
      </c>
      <c r="K14" s="18">
        <f>AVERAGE(Data_mesačne!H36:H38)</f>
        <v>84.3</v>
      </c>
      <c r="L14" s="18">
        <f>AVERAGE(Data_mesačne!I36:I38)</f>
        <v>123.73333333333333</v>
      </c>
      <c r="M14" s="18">
        <f>AVERAGE(Data_mesačne!J36:J38)</f>
        <v>95.533333333333346</v>
      </c>
      <c r="N14" s="18">
        <f>AVERAGE(Data_mesačne!K36:K38)</f>
        <v>97.366666666666674</v>
      </c>
      <c r="O14" s="66" t="s">
        <v>153</v>
      </c>
      <c r="P14" s="18">
        <f>AVERAGE(Data_mesačne!M36:M38)</f>
        <v>100</v>
      </c>
      <c r="Q14" s="18">
        <f>AVERAGE(Data_mesačne!N36:N38)</f>
        <v>105.2</v>
      </c>
      <c r="R14" s="18">
        <f>AVERAGE(Data_mesačne!O36:O38)</f>
        <v>130.19999999999999</v>
      </c>
      <c r="S14" s="18">
        <f>AVERAGE(Data_mesačne!P36:P38)</f>
        <v>94.5</v>
      </c>
      <c r="T14" s="18">
        <f>AVERAGE(Data_mesačne!Q36:Q38)</f>
        <v>95.366666666666674</v>
      </c>
      <c r="U14" s="18">
        <f>AVERAGE(Data_mesačne!R36:R38)</f>
        <v>117.43333333333334</v>
      </c>
      <c r="V14" s="18">
        <f>AVERAGE(Data_mesačne!S36:S38)</f>
        <v>116.33333333333333</v>
      </c>
      <c r="W14" s="18">
        <f>AVERAGE(Data_mesačne!T36:T38)</f>
        <v>103.66666666666667</v>
      </c>
      <c r="X14" s="18">
        <f>AVERAGE(Data_mesačne!U36:U38)</f>
        <v>96</v>
      </c>
      <c r="Y14" s="18">
        <f>AVERAGE(Data_mesačne!V36:V38)</f>
        <v>115.03333333333335</v>
      </c>
      <c r="Z14" s="18">
        <f>AVERAGE(Data_mesačne!W36:W38)</f>
        <v>103.13333333333333</v>
      </c>
      <c r="AA14" s="18">
        <f>AVERAGE(Data_mesačne!X36:X38)</f>
        <v>106.7</v>
      </c>
      <c r="AB14" s="18">
        <f>AVERAGE(Data_mesačne!Y36:Y38)</f>
        <v>82.266666666666666</v>
      </c>
      <c r="AC14" s="1"/>
    </row>
    <row r="15" spans="1:29" x14ac:dyDescent="0.25">
      <c r="A15" s="143"/>
      <c r="B15" s="14">
        <v>2012</v>
      </c>
      <c r="C15" s="14" t="s">
        <v>163</v>
      </c>
      <c r="D15" s="14" t="s">
        <v>39</v>
      </c>
      <c r="E15" s="5" t="s">
        <v>58</v>
      </c>
      <c r="F15" s="14">
        <v>2012</v>
      </c>
      <c r="G15" s="18">
        <f>AVERAGE(Data_mesačne!D39:D41)</f>
        <v>116.89999999999999</v>
      </c>
      <c r="H15" s="18">
        <f>AVERAGE(Data_mesačne!E39:E41)</f>
        <v>101.73333333333335</v>
      </c>
      <c r="I15" s="18">
        <f>AVERAGE(Data_mesačne!F39:F41)</f>
        <v>98.166666666666671</v>
      </c>
      <c r="J15" s="18">
        <f>AVERAGE(Data_mesačne!G39:G41)</f>
        <v>115.33333333333333</v>
      </c>
      <c r="K15" s="18">
        <f>AVERAGE(Data_mesačne!H39:H41)</f>
        <v>82.166666666666671</v>
      </c>
      <c r="L15" s="18">
        <f>AVERAGE(Data_mesačne!I39:I41)</f>
        <v>127.83333333333333</v>
      </c>
      <c r="M15" s="18">
        <f>AVERAGE(Data_mesačne!J39:J41)</f>
        <v>95.466666666666683</v>
      </c>
      <c r="N15" s="18">
        <f>AVERAGE(Data_mesačne!K39:K41)</f>
        <v>102.13333333333333</v>
      </c>
      <c r="O15" s="66" t="s">
        <v>153</v>
      </c>
      <c r="P15" s="18">
        <f>AVERAGE(Data_mesačne!M39:M41)</f>
        <v>100</v>
      </c>
      <c r="Q15" s="18">
        <f>AVERAGE(Data_mesačne!N39:N41)</f>
        <v>103.96666666666665</v>
      </c>
      <c r="R15" s="18">
        <f>AVERAGE(Data_mesačne!O39:O41)</f>
        <v>141.03333333333333</v>
      </c>
      <c r="S15" s="18">
        <f>AVERAGE(Data_mesačne!P39:P41)</f>
        <v>96.533333333333346</v>
      </c>
      <c r="T15" s="18">
        <f>AVERAGE(Data_mesačne!Q39:Q41)</f>
        <v>88.266666666666666</v>
      </c>
      <c r="U15" s="18">
        <f>AVERAGE(Data_mesačne!R39:R41)</f>
        <v>121.09999999999998</v>
      </c>
      <c r="V15" s="18">
        <f>AVERAGE(Data_mesačne!S39:S41)</f>
        <v>121.39999999999999</v>
      </c>
      <c r="W15" s="18">
        <f>AVERAGE(Data_mesačne!T39:T41)</f>
        <v>103.5</v>
      </c>
      <c r="X15" s="18">
        <f>AVERAGE(Data_mesačne!U39:U41)</f>
        <v>74.233333333333334</v>
      </c>
      <c r="Y15" s="18">
        <f>AVERAGE(Data_mesačne!V39:V41)</f>
        <v>119.8</v>
      </c>
      <c r="Z15" s="18">
        <f>AVERAGE(Data_mesačne!W39:W41)</f>
        <v>106.2</v>
      </c>
      <c r="AA15" s="18">
        <f>AVERAGE(Data_mesačne!X39:X41)</f>
        <v>107.06666666666666</v>
      </c>
      <c r="AB15" s="18">
        <f>AVERAGE(Data_mesačne!Y39:Y41)</f>
        <v>83.133333333333326</v>
      </c>
      <c r="AC15" s="1"/>
    </row>
    <row r="16" spans="1:29" x14ac:dyDescent="0.25">
      <c r="A16" s="143"/>
      <c r="B16" s="14">
        <v>2012</v>
      </c>
      <c r="C16" s="14" t="s">
        <v>164</v>
      </c>
      <c r="D16" s="14" t="s">
        <v>42</v>
      </c>
      <c r="E16" s="5" t="s">
        <v>59</v>
      </c>
      <c r="F16" s="14">
        <v>2012</v>
      </c>
      <c r="G16" s="18">
        <f>AVERAGE(Data_mesačne!D42:D44)</f>
        <v>116.06666666666668</v>
      </c>
      <c r="H16" s="18">
        <f>AVERAGE(Data_mesačne!E42:E44)</f>
        <v>103.13333333333333</v>
      </c>
      <c r="I16" s="18">
        <f>AVERAGE(Data_mesačne!F42:F44)</f>
        <v>98.666666666666671</v>
      </c>
      <c r="J16" s="18">
        <f>AVERAGE(Data_mesačne!G42:G44)</f>
        <v>116.2</v>
      </c>
      <c r="K16" s="18">
        <f>AVERAGE(Data_mesačne!H42:H44)</f>
        <v>81.899999999999991</v>
      </c>
      <c r="L16" s="18">
        <f>AVERAGE(Data_mesačne!I42:I44)</f>
        <v>135</v>
      </c>
      <c r="M16" s="18">
        <f>AVERAGE(Data_mesačne!J42:J44)</f>
        <v>94.86666666666666</v>
      </c>
      <c r="N16" s="18">
        <f>AVERAGE(Data_mesačne!K42:K44)</f>
        <v>102.09999999999998</v>
      </c>
      <c r="O16" s="66" t="s">
        <v>153</v>
      </c>
      <c r="P16" s="18">
        <f>AVERAGE(Data_mesačne!M42:M44)</f>
        <v>100</v>
      </c>
      <c r="Q16" s="18">
        <f>AVERAGE(Data_mesačne!N42:N44)</f>
        <v>102.96666666666665</v>
      </c>
      <c r="R16" s="18">
        <f>AVERAGE(Data_mesačne!O42:O44)</f>
        <v>141.30000000000001</v>
      </c>
      <c r="S16" s="18">
        <f>AVERAGE(Data_mesačne!P42:P44)</f>
        <v>94.333333333333329</v>
      </c>
      <c r="T16" s="18">
        <f>AVERAGE(Data_mesačne!Q42:Q44)</f>
        <v>91.566666666666677</v>
      </c>
      <c r="U16" s="18">
        <f>AVERAGE(Data_mesačne!R42:R44)</f>
        <v>120.06666666666666</v>
      </c>
      <c r="V16" s="18">
        <f>AVERAGE(Data_mesačne!S42:S44)</f>
        <v>127</v>
      </c>
      <c r="W16" s="18">
        <f>AVERAGE(Data_mesačne!T42:T44)</f>
        <v>103.60000000000001</v>
      </c>
      <c r="X16" s="18">
        <f>AVERAGE(Data_mesačne!U42:U44)</f>
        <v>74</v>
      </c>
      <c r="Y16" s="18">
        <f>AVERAGE(Data_mesačne!V42:V44)</f>
        <v>120.33333333333333</v>
      </c>
      <c r="Z16" s="18">
        <f>AVERAGE(Data_mesačne!W42:W44)</f>
        <v>106.06666666666668</v>
      </c>
      <c r="AA16" s="18">
        <f>AVERAGE(Data_mesačne!X42:X44)</f>
        <v>105.8</v>
      </c>
      <c r="AB16" s="18">
        <f>AVERAGE(Data_mesačne!Y42:Y44)</f>
        <v>83.8</v>
      </c>
      <c r="AC16" s="1"/>
    </row>
    <row r="17" spans="1:29" x14ac:dyDescent="0.25">
      <c r="A17" s="143"/>
      <c r="B17" s="14">
        <v>2012</v>
      </c>
      <c r="C17" s="14" t="s">
        <v>165</v>
      </c>
      <c r="D17" s="14" t="s">
        <v>45</v>
      </c>
      <c r="E17" s="5" t="s">
        <v>60</v>
      </c>
      <c r="F17" s="14">
        <v>2012</v>
      </c>
      <c r="G17" s="18">
        <f>AVERAGE(Data_mesačne!D45:D47)</f>
        <v>116.13333333333333</v>
      </c>
      <c r="H17" s="18">
        <f>AVERAGE(Data_mesačne!E45:E47)</f>
        <v>103.39999999999999</v>
      </c>
      <c r="I17" s="18">
        <f>AVERAGE(Data_mesačne!F45:F47)</f>
        <v>98</v>
      </c>
      <c r="J17" s="18">
        <f>AVERAGE(Data_mesačne!G45:G47)</f>
        <v>112.13333333333333</v>
      </c>
      <c r="K17" s="18">
        <f>AVERAGE(Data_mesačne!H45:H47)</f>
        <v>82.033333333333331</v>
      </c>
      <c r="L17" s="18">
        <f>AVERAGE(Data_mesačne!I45:I47)</f>
        <v>131.36666666666667</v>
      </c>
      <c r="M17" s="18">
        <f>AVERAGE(Data_mesačne!J45:J47)</f>
        <v>95.2</v>
      </c>
      <c r="N17" s="18">
        <f>AVERAGE(Data_mesačne!K45:K47)</f>
        <v>101.53333333333335</v>
      </c>
      <c r="O17" s="66" t="s">
        <v>153</v>
      </c>
      <c r="P17" s="18">
        <f>AVERAGE(Data_mesačne!M45:M47)</f>
        <v>100</v>
      </c>
      <c r="Q17" s="18">
        <f>AVERAGE(Data_mesačne!N45:N47)</f>
        <v>102.83333333333333</v>
      </c>
      <c r="R17" s="18">
        <f>AVERAGE(Data_mesačne!O45:O47)</f>
        <v>141.30000000000001</v>
      </c>
      <c r="S17" s="18">
        <f>AVERAGE(Data_mesačne!P45:P47)</f>
        <v>92.5</v>
      </c>
      <c r="T17" s="18">
        <f>AVERAGE(Data_mesačne!Q45:Q47)</f>
        <v>90.133333333333326</v>
      </c>
      <c r="U17" s="18">
        <f>AVERAGE(Data_mesačne!R45:R47)</f>
        <v>120.5</v>
      </c>
      <c r="V17" s="18">
        <f>AVERAGE(Data_mesačne!S45:S47)</f>
        <v>128.29999999999998</v>
      </c>
      <c r="W17" s="18">
        <f>AVERAGE(Data_mesačne!T45:T47)</f>
        <v>102.40000000000002</v>
      </c>
      <c r="X17" s="18">
        <f>AVERAGE(Data_mesačne!U45:U47)</f>
        <v>73.599999999999994</v>
      </c>
      <c r="Y17" s="18">
        <f>AVERAGE(Data_mesačne!V45:V47)</f>
        <v>120.83333333333333</v>
      </c>
      <c r="Z17" s="18">
        <f>AVERAGE(Data_mesačne!W45:W47)</f>
        <v>105.90000000000002</v>
      </c>
      <c r="AA17" s="18">
        <f>AVERAGE(Data_mesačne!X45:X47)</f>
        <v>106.46666666666665</v>
      </c>
      <c r="AB17" s="18">
        <f>AVERAGE(Data_mesačne!Y45:Y47)</f>
        <v>84.899999999999991</v>
      </c>
      <c r="AC17" s="1"/>
    </row>
    <row r="18" spans="1:29" x14ac:dyDescent="0.25">
      <c r="A18" s="143"/>
      <c r="B18" s="14">
        <v>2012</v>
      </c>
      <c r="C18" s="14" t="s">
        <v>166</v>
      </c>
      <c r="D18" s="14" t="s">
        <v>48</v>
      </c>
      <c r="E18" s="5" t="s">
        <v>61</v>
      </c>
      <c r="F18" s="14">
        <v>2012</v>
      </c>
      <c r="G18" s="18">
        <f>AVERAGE(Data_mesačne!D48:D50)</f>
        <v>116.06666666666668</v>
      </c>
      <c r="H18" s="18">
        <f>AVERAGE(Data_mesačne!E48:E50)</f>
        <v>99.866666666666674</v>
      </c>
      <c r="I18" s="18">
        <f>AVERAGE(Data_mesačne!F48:F50)</f>
        <v>98.966666666666654</v>
      </c>
      <c r="J18" s="18">
        <f>AVERAGE(Data_mesačne!G48:G50)</f>
        <v>109.93333333333332</v>
      </c>
      <c r="K18" s="18">
        <f>AVERAGE(Data_mesačne!H48:H50)</f>
        <v>81.666666666666671</v>
      </c>
      <c r="L18" s="18">
        <f>AVERAGE(Data_mesačne!I48:I50)</f>
        <v>134.73333333333332</v>
      </c>
      <c r="M18" s="18">
        <f>AVERAGE(Data_mesačne!J48:J50)</f>
        <v>95.333333333333329</v>
      </c>
      <c r="N18" s="18">
        <f>AVERAGE(Data_mesačne!K48:K50)</f>
        <v>102.30000000000001</v>
      </c>
      <c r="O18" s="66" t="s">
        <v>153</v>
      </c>
      <c r="P18" s="18">
        <f>AVERAGE(Data_mesačne!M48:M50)</f>
        <v>100</v>
      </c>
      <c r="Q18" s="18">
        <f>AVERAGE(Data_mesačne!N48:N50)</f>
        <v>102.59999999999998</v>
      </c>
      <c r="R18" s="18">
        <f>AVERAGE(Data_mesačne!O48:O50)</f>
        <v>141.30000000000001</v>
      </c>
      <c r="S18" s="18">
        <f>AVERAGE(Data_mesačne!P48:P50)</f>
        <v>91.3</v>
      </c>
      <c r="T18" s="18">
        <f>AVERAGE(Data_mesačne!Q48:Q50)</f>
        <v>88.366666666666674</v>
      </c>
      <c r="U18" s="18">
        <f>AVERAGE(Data_mesačne!R48:R50)</f>
        <v>117.7</v>
      </c>
      <c r="V18" s="18">
        <f>AVERAGE(Data_mesačne!S48:S50)</f>
        <v>126.13333333333333</v>
      </c>
      <c r="W18" s="18">
        <f>AVERAGE(Data_mesačne!T48:T50)</f>
        <v>101.73333333333333</v>
      </c>
      <c r="X18" s="18">
        <f>AVERAGE(Data_mesačne!U48:U50)</f>
        <v>73.733333333333334</v>
      </c>
      <c r="Y18" s="18">
        <f>AVERAGE(Data_mesačne!V48:V50)</f>
        <v>121.16666666666667</v>
      </c>
      <c r="Z18" s="18">
        <f>AVERAGE(Data_mesačne!W48:W50)</f>
        <v>104.73333333333335</v>
      </c>
      <c r="AA18" s="18">
        <f>AVERAGE(Data_mesačne!X48:X50)</f>
        <v>109.56666666666666</v>
      </c>
      <c r="AB18" s="18">
        <f>AVERAGE(Data_mesačne!Y48:Y50)</f>
        <v>84.133333333333326</v>
      </c>
      <c r="AC18" s="1"/>
    </row>
    <row r="19" spans="1:29" x14ac:dyDescent="0.25">
      <c r="A19" s="143"/>
      <c r="B19" s="14">
        <v>2013</v>
      </c>
      <c r="C19" s="14" t="s">
        <v>163</v>
      </c>
      <c r="D19" s="14" t="s">
        <v>39</v>
      </c>
      <c r="E19" s="5" t="s">
        <v>62</v>
      </c>
      <c r="F19" s="14">
        <v>2013</v>
      </c>
      <c r="G19" s="18">
        <f>AVERAGE(Data_mesačne!D51:D53)</f>
        <v>115.7</v>
      </c>
      <c r="H19" s="18">
        <f>AVERAGE(Data_mesačne!E51:E53)</f>
        <v>102.23333333333335</v>
      </c>
      <c r="I19" s="18">
        <f>AVERAGE(Data_mesačne!F51:F53)</f>
        <v>102.09999999999998</v>
      </c>
      <c r="J19" s="18">
        <f>AVERAGE(Data_mesačne!G51:G53)</f>
        <v>108.03333333333335</v>
      </c>
      <c r="K19" s="18">
        <f>AVERAGE(Data_mesačne!H51:H53)</f>
        <v>81.033333333333331</v>
      </c>
      <c r="L19" s="18">
        <f>AVERAGE(Data_mesačne!I51:I53)</f>
        <v>130</v>
      </c>
      <c r="M19" s="18">
        <f>AVERAGE(Data_mesačne!J51:J53)</f>
        <v>96.066666666666663</v>
      </c>
      <c r="N19" s="18">
        <f>AVERAGE(Data_mesačne!K51:K53)</f>
        <v>102.5</v>
      </c>
      <c r="O19" s="66" t="s">
        <v>153</v>
      </c>
      <c r="P19" s="18">
        <f>AVERAGE(Data_mesačne!M51:M53)</f>
        <v>100</v>
      </c>
      <c r="Q19" s="18">
        <f>AVERAGE(Data_mesačne!N51:N53)</f>
        <v>101.8</v>
      </c>
      <c r="R19" s="18">
        <f>AVERAGE(Data_mesačne!O51:O53)</f>
        <v>143.16666666666666</v>
      </c>
      <c r="S19" s="18">
        <f>AVERAGE(Data_mesačne!P51:P53)</f>
        <v>92.933333333333323</v>
      </c>
      <c r="T19" s="18">
        <f>AVERAGE(Data_mesačne!Q51:Q53)</f>
        <v>85.966666666666654</v>
      </c>
      <c r="U19" s="18">
        <f>AVERAGE(Data_mesačne!R51:R53)</f>
        <v>117.39999999999999</v>
      </c>
      <c r="V19" s="18">
        <f>AVERAGE(Data_mesačne!S51:S53)</f>
        <v>126.13333333333333</v>
      </c>
      <c r="W19" s="18">
        <f>AVERAGE(Data_mesačne!T51:T53)</f>
        <v>101.06666666666668</v>
      </c>
      <c r="X19" s="18">
        <f>AVERAGE(Data_mesačne!U51:U53)</f>
        <v>73.900000000000006</v>
      </c>
      <c r="Y19" s="18">
        <f>AVERAGE(Data_mesačne!V51:V53)</f>
        <v>121.46666666666665</v>
      </c>
      <c r="Z19" s="18">
        <f>AVERAGE(Data_mesačne!W51:W53)</f>
        <v>104.5</v>
      </c>
      <c r="AA19" s="18">
        <f>AVERAGE(Data_mesačne!X51:X53)</f>
        <v>110.59999999999998</v>
      </c>
      <c r="AB19" s="18">
        <f>AVERAGE(Data_mesačne!Y51:Y53)</f>
        <v>83.233333333333334</v>
      </c>
      <c r="AC19" s="1"/>
    </row>
    <row r="20" spans="1:29" x14ac:dyDescent="0.25">
      <c r="A20" s="143"/>
      <c r="B20" s="14">
        <v>2013</v>
      </c>
      <c r="C20" s="14" t="s">
        <v>164</v>
      </c>
      <c r="D20" s="14" t="s">
        <v>42</v>
      </c>
      <c r="E20" s="5" t="s">
        <v>63</v>
      </c>
      <c r="F20" s="14">
        <v>2013</v>
      </c>
      <c r="G20" s="18">
        <f>AVERAGE(Data_mesačne!D54:D56)</f>
        <v>114.76666666666667</v>
      </c>
      <c r="H20" s="18">
        <f>AVERAGE(Data_mesačne!E54:E56)</f>
        <v>101.5</v>
      </c>
      <c r="I20" s="18">
        <f>AVERAGE(Data_mesačne!F54:F56)</f>
        <v>101.66666666666667</v>
      </c>
      <c r="J20" s="18">
        <f>AVERAGE(Data_mesačne!G54:G56)</f>
        <v>111.2</v>
      </c>
      <c r="K20" s="18">
        <f>AVERAGE(Data_mesačne!H54:H56)</f>
        <v>80.3</v>
      </c>
      <c r="L20" s="18">
        <f>AVERAGE(Data_mesačne!I54:I56)</f>
        <v>124.23333333333335</v>
      </c>
      <c r="M20" s="18">
        <f>AVERAGE(Data_mesačne!J54:J56)</f>
        <v>95.90000000000002</v>
      </c>
      <c r="N20" s="18">
        <f>AVERAGE(Data_mesačne!K54:K56)</f>
        <v>103.16666666666667</v>
      </c>
      <c r="O20" s="66" t="s">
        <v>153</v>
      </c>
      <c r="P20" s="18">
        <f>AVERAGE(Data_mesačne!M54:M56)</f>
        <v>100</v>
      </c>
      <c r="Q20" s="18">
        <f>AVERAGE(Data_mesačne!N54:N56)</f>
        <v>101.40000000000002</v>
      </c>
      <c r="R20" s="18">
        <f>AVERAGE(Data_mesačne!O54:O56)</f>
        <v>144.6</v>
      </c>
      <c r="S20" s="18">
        <f>AVERAGE(Data_mesačne!P54:P56)</f>
        <v>93.399999999999991</v>
      </c>
      <c r="T20" s="18">
        <f>AVERAGE(Data_mesačne!Q54:Q56)</f>
        <v>85.833333333333329</v>
      </c>
      <c r="U20" s="18">
        <f>AVERAGE(Data_mesačne!R54:R56)</f>
        <v>115.43333333333332</v>
      </c>
      <c r="V20" s="18">
        <f>AVERAGE(Data_mesačne!S54:S56)</f>
        <v>128.06666666666666</v>
      </c>
      <c r="W20" s="18">
        <f>AVERAGE(Data_mesačne!T54:T56)</f>
        <v>100.2</v>
      </c>
      <c r="X20" s="18">
        <f>AVERAGE(Data_mesačne!U54:U56)</f>
        <v>73.966666666666669</v>
      </c>
      <c r="Y20" s="18">
        <f>AVERAGE(Data_mesačne!V54:V56)</f>
        <v>120.23333333333333</v>
      </c>
      <c r="Z20" s="18">
        <f>AVERAGE(Data_mesačne!W54:W56)</f>
        <v>106.26666666666667</v>
      </c>
      <c r="AA20" s="18">
        <f>AVERAGE(Data_mesačne!X54:X56)</f>
        <v>110.59999999999998</v>
      </c>
      <c r="AB20" s="18">
        <f>AVERAGE(Data_mesačne!Y54:Y56)</f>
        <v>81.633333333333326</v>
      </c>
      <c r="AC20" s="1"/>
    </row>
    <row r="21" spans="1:29" x14ac:dyDescent="0.25">
      <c r="A21" s="143"/>
      <c r="B21" s="14">
        <v>2013</v>
      </c>
      <c r="C21" s="14" t="s">
        <v>165</v>
      </c>
      <c r="D21" s="14" t="s">
        <v>45</v>
      </c>
      <c r="E21" s="5" t="s">
        <v>64</v>
      </c>
      <c r="F21" s="14">
        <v>2013</v>
      </c>
      <c r="G21" s="18">
        <f>AVERAGE(Data_mesačne!D57:D59)</f>
        <v>115.16666666666667</v>
      </c>
      <c r="H21" s="18">
        <f>AVERAGE(Data_mesačne!E57:E59)</f>
        <v>99</v>
      </c>
      <c r="I21" s="18">
        <f>AVERAGE(Data_mesačne!F57:F59)</f>
        <v>102.73333333333333</v>
      </c>
      <c r="J21" s="18">
        <f>AVERAGE(Data_mesačne!G57:G59)</f>
        <v>110.13333333333333</v>
      </c>
      <c r="K21" s="18">
        <f>AVERAGE(Data_mesačne!H57:H59)</f>
        <v>81.333333333333329</v>
      </c>
      <c r="L21" s="18">
        <f>AVERAGE(Data_mesačne!I57:I59)</f>
        <v>123.7</v>
      </c>
      <c r="M21" s="18">
        <f>AVERAGE(Data_mesačne!J57:J59)</f>
        <v>96.466666666666654</v>
      </c>
      <c r="N21" s="18">
        <f>AVERAGE(Data_mesačne!K57:K59)</f>
        <v>100.3</v>
      </c>
      <c r="O21" s="66" t="s">
        <v>153</v>
      </c>
      <c r="P21" s="18">
        <f>AVERAGE(Data_mesačne!M57:M59)</f>
        <v>100</v>
      </c>
      <c r="Q21" s="18">
        <f>AVERAGE(Data_mesačne!N57:N59)</f>
        <v>101.43333333333334</v>
      </c>
      <c r="R21" s="18">
        <f>AVERAGE(Data_mesačne!O57:O59)</f>
        <v>144.6</v>
      </c>
      <c r="S21" s="18">
        <f>AVERAGE(Data_mesačne!P57:P59)</f>
        <v>92</v>
      </c>
      <c r="T21" s="18">
        <f>AVERAGE(Data_mesačne!Q57:Q59)</f>
        <v>82.433333333333337</v>
      </c>
      <c r="U21" s="18">
        <f>AVERAGE(Data_mesačne!R57:R59)</f>
        <v>115.66666666666667</v>
      </c>
      <c r="V21" s="18">
        <f>AVERAGE(Data_mesačne!S57:S59)</f>
        <v>126.56666666666666</v>
      </c>
      <c r="W21" s="18">
        <f>AVERAGE(Data_mesačne!T57:T59)</f>
        <v>99.5</v>
      </c>
      <c r="X21" s="18">
        <f>AVERAGE(Data_mesačne!U57:U59)</f>
        <v>73.866666666666674</v>
      </c>
      <c r="Y21" s="18">
        <f>AVERAGE(Data_mesačne!V57:V59)</f>
        <v>120.10000000000001</v>
      </c>
      <c r="Z21" s="18">
        <f>AVERAGE(Data_mesačne!W57:W59)</f>
        <v>103</v>
      </c>
      <c r="AA21" s="18">
        <f>AVERAGE(Data_mesačne!X57:X59)</f>
        <v>110.39999999999999</v>
      </c>
      <c r="AB21" s="18">
        <f>AVERAGE(Data_mesačne!Y57:Y59)</f>
        <v>80.966666666666669</v>
      </c>
      <c r="AC21" s="1"/>
    </row>
    <row r="22" spans="1:29" x14ac:dyDescent="0.25">
      <c r="A22" s="143"/>
      <c r="B22" s="14">
        <v>2013</v>
      </c>
      <c r="C22" s="14" t="s">
        <v>166</v>
      </c>
      <c r="D22" s="14" t="s">
        <v>48</v>
      </c>
      <c r="E22" s="5" t="s">
        <v>65</v>
      </c>
      <c r="F22" s="14">
        <v>2013</v>
      </c>
      <c r="G22" s="18">
        <f>AVERAGE(Data_mesačne!D60:D62)</f>
        <v>115.7</v>
      </c>
      <c r="H22" s="18">
        <f>AVERAGE(Data_mesačne!E60:E62)</f>
        <v>100.10000000000001</v>
      </c>
      <c r="I22" s="18">
        <f>AVERAGE(Data_mesačne!F60:F62)</f>
        <v>102.93333333333334</v>
      </c>
      <c r="J22" s="18">
        <f>AVERAGE(Data_mesačne!G60:G62)</f>
        <v>110.13333333333333</v>
      </c>
      <c r="K22" s="18">
        <f>AVERAGE(Data_mesačne!H60:H62)</f>
        <v>81.63333333333334</v>
      </c>
      <c r="L22" s="18">
        <f>AVERAGE(Data_mesačne!I60:I62)</f>
        <v>121.83333333333333</v>
      </c>
      <c r="M22" s="18">
        <f>AVERAGE(Data_mesačne!J60:J62)</f>
        <v>95.966666666666654</v>
      </c>
      <c r="N22" s="18">
        <f>AVERAGE(Data_mesačne!K60:K62)</f>
        <v>103.56666666666668</v>
      </c>
      <c r="O22" s="66" t="s">
        <v>153</v>
      </c>
      <c r="P22" s="18">
        <f>AVERAGE(Data_mesačne!M60:M62)</f>
        <v>100</v>
      </c>
      <c r="Q22" s="18">
        <f>AVERAGE(Data_mesačne!N60:N62)</f>
        <v>101.59999999999998</v>
      </c>
      <c r="R22" s="18">
        <f>AVERAGE(Data_mesačne!O60:O62)</f>
        <v>144.6</v>
      </c>
      <c r="S22" s="18">
        <f>AVERAGE(Data_mesačne!P60:P62)</f>
        <v>89.466666666666654</v>
      </c>
      <c r="T22" s="18">
        <f>AVERAGE(Data_mesačne!Q60:Q62)</f>
        <v>83.333333333333329</v>
      </c>
      <c r="U22" s="18">
        <f>AVERAGE(Data_mesačne!R60:R62)</f>
        <v>111.16666666666667</v>
      </c>
      <c r="V22" s="18">
        <f>AVERAGE(Data_mesačne!S60:S62)</f>
        <v>127.16666666666667</v>
      </c>
      <c r="W22" s="18">
        <f>AVERAGE(Data_mesačne!T60:T62)</f>
        <v>99.600000000000009</v>
      </c>
      <c r="X22" s="18">
        <f>AVERAGE(Data_mesačne!U60:U62)</f>
        <v>73.733333333333334</v>
      </c>
      <c r="Y22" s="18">
        <f>AVERAGE(Data_mesačne!V60:V62)</f>
        <v>118.86666666666667</v>
      </c>
      <c r="Z22" s="18">
        <f>AVERAGE(Data_mesačne!W60:W62)</f>
        <v>102.06666666666666</v>
      </c>
      <c r="AA22" s="18">
        <f>AVERAGE(Data_mesačne!X60:X62)</f>
        <v>110</v>
      </c>
      <c r="AB22" s="18">
        <f>AVERAGE(Data_mesačne!Y60:Y62)</f>
        <v>79.933333333333337</v>
      </c>
      <c r="AC22" s="1"/>
    </row>
    <row r="23" spans="1:29" x14ac:dyDescent="0.25">
      <c r="A23" s="143"/>
      <c r="B23" s="14">
        <v>2014</v>
      </c>
      <c r="C23" s="14" t="s">
        <v>163</v>
      </c>
      <c r="D23" s="14" t="s">
        <v>39</v>
      </c>
      <c r="E23" s="5" t="s">
        <v>66</v>
      </c>
      <c r="F23" s="14">
        <v>2014</v>
      </c>
      <c r="G23" s="18">
        <f>AVERAGE(Data_mesačne!D63:D65)</f>
        <v>117.2</v>
      </c>
      <c r="H23" s="18">
        <f>AVERAGE(Data_mesačne!E63:E65)</f>
        <v>101.96666666666665</v>
      </c>
      <c r="I23" s="18">
        <f>AVERAGE(Data_mesačne!F63:F65)</f>
        <v>102.43333333333332</v>
      </c>
      <c r="J23" s="18">
        <f>AVERAGE(Data_mesačne!G63:G65)</f>
        <v>109.2</v>
      </c>
      <c r="K23" s="18">
        <f>AVERAGE(Data_mesačne!H63:H65)</f>
        <v>81.733333333333334</v>
      </c>
      <c r="L23" s="18">
        <f>AVERAGE(Data_mesačne!I63:I65)</f>
        <v>118.76666666666665</v>
      </c>
      <c r="M23" s="18">
        <f>AVERAGE(Data_mesačne!J63:J65)</f>
        <v>95.2</v>
      </c>
      <c r="N23" s="18">
        <f>AVERAGE(Data_mesačne!K63:K65)</f>
        <v>103.7</v>
      </c>
      <c r="O23" s="66" t="s">
        <v>153</v>
      </c>
      <c r="P23" s="18">
        <f>AVERAGE(Data_mesačne!M63:M65)</f>
        <v>100</v>
      </c>
      <c r="Q23" s="18">
        <f>AVERAGE(Data_mesačne!N63:N65)</f>
        <v>100.46666666666665</v>
      </c>
      <c r="R23" s="18">
        <f>AVERAGE(Data_mesačne!O63:O65)</f>
        <v>138.76666666666665</v>
      </c>
      <c r="S23" s="18">
        <f>AVERAGE(Data_mesačne!P63:P65)</f>
        <v>91.233333333333348</v>
      </c>
      <c r="T23" s="18">
        <f>AVERAGE(Data_mesačne!Q63:Q65)</f>
        <v>81.5</v>
      </c>
      <c r="U23" s="18">
        <f>AVERAGE(Data_mesačne!R63:R65)</f>
        <v>108.06666666666666</v>
      </c>
      <c r="V23" s="18">
        <f>AVERAGE(Data_mesačne!S63:S65)</f>
        <v>126.83333333333333</v>
      </c>
      <c r="W23" s="18">
        <f>AVERAGE(Data_mesačne!T63:T65)</f>
        <v>101.5</v>
      </c>
      <c r="X23" s="18">
        <f>AVERAGE(Data_mesačne!U63:U65)</f>
        <v>73.733333333333334</v>
      </c>
      <c r="Y23" s="18">
        <f>AVERAGE(Data_mesačne!V63:V65)</f>
        <v>118.80000000000001</v>
      </c>
      <c r="Z23" s="18">
        <f>AVERAGE(Data_mesačne!W63:W65)</f>
        <v>103.93333333333334</v>
      </c>
      <c r="AA23" s="18">
        <f>AVERAGE(Data_mesačne!X63:X65)</f>
        <v>109.06666666666666</v>
      </c>
      <c r="AB23" s="18">
        <f>AVERAGE(Data_mesačne!Y63:Y65)</f>
        <v>80.63333333333334</v>
      </c>
      <c r="AC23" s="1"/>
    </row>
    <row r="24" spans="1:29" x14ac:dyDescent="0.25">
      <c r="A24" s="143"/>
      <c r="B24" s="14">
        <v>2014</v>
      </c>
      <c r="C24" s="14" t="s">
        <v>164</v>
      </c>
      <c r="D24" s="14" t="s">
        <v>42</v>
      </c>
      <c r="E24" s="5" t="s">
        <v>67</v>
      </c>
      <c r="F24" s="14">
        <v>2014</v>
      </c>
      <c r="G24" s="18">
        <f>AVERAGE(Data_mesačne!D66:D68)</f>
        <v>118.96666666666665</v>
      </c>
      <c r="H24" s="18">
        <f>AVERAGE(Data_mesačne!E66:E68)</f>
        <v>99.933333333333337</v>
      </c>
      <c r="I24" s="18">
        <f>AVERAGE(Data_mesačne!F66:F68)</f>
        <v>102.96666666666665</v>
      </c>
      <c r="J24" s="18">
        <f>AVERAGE(Data_mesačne!G66:G68)</f>
        <v>110.53333333333335</v>
      </c>
      <c r="K24" s="18">
        <f>AVERAGE(Data_mesačne!H66:H68)</f>
        <v>81.733333333333334</v>
      </c>
      <c r="L24" s="18">
        <f>AVERAGE(Data_mesačne!I66:I68)</f>
        <v>118.83333333333333</v>
      </c>
      <c r="M24" s="18">
        <f>AVERAGE(Data_mesačne!J66:J68)</f>
        <v>95</v>
      </c>
      <c r="N24" s="18">
        <f>AVERAGE(Data_mesačne!K66:K68)</f>
        <v>103.80000000000001</v>
      </c>
      <c r="O24" s="66" t="s">
        <v>153</v>
      </c>
      <c r="P24" s="18">
        <f>AVERAGE(Data_mesačne!M66:M68)</f>
        <v>100</v>
      </c>
      <c r="Q24" s="18">
        <f>AVERAGE(Data_mesačne!N66:N68)</f>
        <v>99.8</v>
      </c>
      <c r="R24" s="18">
        <f>AVERAGE(Data_mesačne!O66:O68)</f>
        <v>136.1</v>
      </c>
      <c r="S24" s="18">
        <f>AVERAGE(Data_mesačne!P66:P68)</f>
        <v>90.233333333333334</v>
      </c>
      <c r="T24" s="18">
        <f>AVERAGE(Data_mesačne!Q66:Q68)</f>
        <v>80.400000000000006</v>
      </c>
      <c r="U24" s="18">
        <f>AVERAGE(Data_mesačne!R66:R68)</f>
        <v>108.39999999999999</v>
      </c>
      <c r="V24" s="18">
        <f>AVERAGE(Data_mesačne!S66:S68)</f>
        <v>128.26666666666665</v>
      </c>
      <c r="W24" s="18">
        <f>AVERAGE(Data_mesačne!T66:T68)</f>
        <v>97.333333333333329</v>
      </c>
      <c r="X24" s="18">
        <f>AVERAGE(Data_mesačne!U66:U68)</f>
        <v>72.7</v>
      </c>
      <c r="Y24" s="18">
        <f>AVERAGE(Data_mesačne!V66:V68)</f>
        <v>118.66666666666667</v>
      </c>
      <c r="Z24" s="18">
        <f>AVERAGE(Data_mesačne!W66:W68)</f>
        <v>103.76666666666665</v>
      </c>
      <c r="AA24" s="18">
        <f>AVERAGE(Data_mesačne!X66:X68)</f>
        <v>107.23333333333333</v>
      </c>
      <c r="AB24" s="18">
        <f>AVERAGE(Data_mesačne!Y66:Y68)</f>
        <v>79.7</v>
      </c>
      <c r="AC24" s="1"/>
    </row>
    <row r="25" spans="1:29" x14ac:dyDescent="0.25">
      <c r="A25" s="143"/>
      <c r="B25" s="14">
        <v>2014</v>
      </c>
      <c r="C25" s="14" t="s">
        <v>165</v>
      </c>
      <c r="D25" s="14" t="s">
        <v>45</v>
      </c>
      <c r="E25" s="5" t="s">
        <v>68</v>
      </c>
      <c r="F25" s="14">
        <v>2014</v>
      </c>
      <c r="G25" s="18">
        <f>AVERAGE(Data_mesačne!D69:D71)</f>
        <v>117.8</v>
      </c>
      <c r="H25" s="18">
        <f>AVERAGE(Data_mesačne!E69:E71)</f>
        <v>99.633333333333326</v>
      </c>
      <c r="I25" s="18">
        <f>AVERAGE(Data_mesačne!F69:F71)</f>
        <v>104.13333333333333</v>
      </c>
      <c r="J25" s="18">
        <f>AVERAGE(Data_mesačne!G69:G71)</f>
        <v>110.56666666666668</v>
      </c>
      <c r="K25" s="18">
        <f>AVERAGE(Data_mesačne!H69:H71)</f>
        <v>81.566666666666663</v>
      </c>
      <c r="L25" s="18">
        <f>AVERAGE(Data_mesačne!I69:I71)</f>
        <v>119.13333333333333</v>
      </c>
      <c r="M25" s="18">
        <f>AVERAGE(Data_mesačne!J69:J71)</f>
        <v>95.333333333333329</v>
      </c>
      <c r="N25" s="18">
        <f>AVERAGE(Data_mesačne!K69:K71)</f>
        <v>103.56666666666666</v>
      </c>
      <c r="O25" s="66" t="s">
        <v>153</v>
      </c>
      <c r="P25" s="18">
        <f>AVERAGE(Data_mesačne!M69:M71)</f>
        <v>100</v>
      </c>
      <c r="Q25" s="18">
        <f>AVERAGE(Data_mesačne!N69:N71)</f>
        <v>99.600000000000009</v>
      </c>
      <c r="R25" s="18">
        <f>AVERAGE(Data_mesačne!O69:O71)</f>
        <v>136.1</v>
      </c>
      <c r="S25" s="18">
        <f>AVERAGE(Data_mesačne!P69:P71)</f>
        <v>89.433333333333337</v>
      </c>
      <c r="T25" s="18">
        <f>AVERAGE(Data_mesačne!Q69:Q71)</f>
        <v>78.399999999999991</v>
      </c>
      <c r="U25" s="18">
        <f>AVERAGE(Data_mesačne!R69:R71)</f>
        <v>110.53333333333335</v>
      </c>
      <c r="V25" s="18">
        <f>AVERAGE(Data_mesačne!S69:S71)</f>
        <v>126.73333333333333</v>
      </c>
      <c r="W25" s="18">
        <f>AVERAGE(Data_mesačne!T69:T71)</f>
        <v>99</v>
      </c>
      <c r="X25" s="18">
        <f>AVERAGE(Data_mesačne!U69:U71)</f>
        <v>72.833333333333329</v>
      </c>
      <c r="Y25" s="18">
        <f>AVERAGE(Data_mesačne!V69:V71)</f>
        <v>116.39999999999999</v>
      </c>
      <c r="Z25" s="18">
        <f>AVERAGE(Data_mesačne!W69:W71)</f>
        <v>103.40000000000002</v>
      </c>
      <c r="AA25" s="18">
        <f>AVERAGE(Data_mesačne!X69:X71)</f>
        <v>107.09999999999998</v>
      </c>
      <c r="AB25" s="18">
        <f>AVERAGE(Data_mesačne!Y69:Y71)</f>
        <v>77.8</v>
      </c>
      <c r="AC25" s="1"/>
    </row>
    <row r="26" spans="1:29" x14ac:dyDescent="0.25">
      <c r="A26" s="143"/>
      <c r="B26" s="14">
        <v>2014</v>
      </c>
      <c r="C26" s="14" t="s">
        <v>166</v>
      </c>
      <c r="D26" s="14" t="s">
        <v>48</v>
      </c>
      <c r="E26" s="5" t="s">
        <v>69</v>
      </c>
      <c r="F26" s="14">
        <v>2014</v>
      </c>
      <c r="G26" s="18">
        <f>AVERAGE(Data_mesačne!D72:D74)</f>
        <v>118.06666666666668</v>
      </c>
      <c r="H26" s="18">
        <f>AVERAGE(Data_mesačne!E72:E74)</f>
        <v>100.36666666666667</v>
      </c>
      <c r="I26" s="18">
        <f>AVERAGE(Data_mesačne!F72:F74)</f>
        <v>103.39999999999999</v>
      </c>
      <c r="J26" s="18">
        <f>AVERAGE(Data_mesačne!G72:G74)</f>
        <v>111.09999999999998</v>
      </c>
      <c r="K26" s="18">
        <f>AVERAGE(Data_mesačne!H72:H74)</f>
        <v>82.233333333333334</v>
      </c>
      <c r="L26" s="18">
        <f>AVERAGE(Data_mesačne!I72:I74)</f>
        <v>112</v>
      </c>
      <c r="M26" s="18">
        <f>AVERAGE(Data_mesačne!J72:J74)</f>
        <v>94.399999999999991</v>
      </c>
      <c r="N26" s="18">
        <f>AVERAGE(Data_mesačne!K72:K74)</f>
        <v>103.33333333333333</v>
      </c>
      <c r="O26" s="66" t="s">
        <v>153</v>
      </c>
      <c r="P26" s="18">
        <f>AVERAGE(Data_mesačne!M72:M74)</f>
        <v>100</v>
      </c>
      <c r="Q26" s="18">
        <f>AVERAGE(Data_mesačne!N72:N74)</f>
        <v>97.966666666666654</v>
      </c>
      <c r="R26" s="18">
        <f>AVERAGE(Data_mesačne!O72:O74)</f>
        <v>136.1</v>
      </c>
      <c r="S26" s="18">
        <f>AVERAGE(Data_mesačne!P72:P74)</f>
        <v>88.033333333333346</v>
      </c>
      <c r="T26" s="18">
        <f>AVERAGE(Data_mesačne!Q72:Q74)</f>
        <v>78.766666666666666</v>
      </c>
      <c r="U26" s="18">
        <f>AVERAGE(Data_mesačne!R72:R74)</f>
        <v>109.06666666666666</v>
      </c>
      <c r="V26" s="18">
        <f>AVERAGE(Data_mesačne!S72:S74)</f>
        <v>123.59999999999998</v>
      </c>
      <c r="W26" s="18">
        <f>AVERAGE(Data_mesačne!T72:T74)</f>
        <v>103.83333333333333</v>
      </c>
      <c r="X26" s="18">
        <f>AVERAGE(Data_mesačne!U72:U74)</f>
        <v>73.033333333333331</v>
      </c>
      <c r="Y26" s="18">
        <f>AVERAGE(Data_mesačne!V72:V74)</f>
        <v>114.63333333333333</v>
      </c>
      <c r="Z26" s="18">
        <f>AVERAGE(Data_mesačne!W72:W74)</f>
        <v>102.56666666666666</v>
      </c>
      <c r="AA26" s="18">
        <f>AVERAGE(Data_mesačne!X72:X74)</f>
        <v>107.16666666666667</v>
      </c>
      <c r="AB26" s="18">
        <f>AVERAGE(Data_mesačne!Y72:Y74)</f>
        <v>78.5</v>
      </c>
      <c r="AC26" s="1"/>
    </row>
    <row r="27" spans="1:29" x14ac:dyDescent="0.25">
      <c r="A27" s="143"/>
      <c r="B27" s="14">
        <v>2015</v>
      </c>
      <c r="C27" s="14" t="s">
        <v>163</v>
      </c>
      <c r="D27" s="14" t="s">
        <v>39</v>
      </c>
      <c r="E27" s="5" t="s">
        <v>70</v>
      </c>
      <c r="F27" s="14">
        <v>2015</v>
      </c>
      <c r="G27" s="18">
        <f>AVERAGE(Data_mesačne!D75:D77)</f>
        <v>118.36666666666667</v>
      </c>
      <c r="H27" s="18">
        <f>AVERAGE(Data_mesačne!E75:E77)</f>
        <v>98.100000000000009</v>
      </c>
      <c r="I27" s="18">
        <f>AVERAGE(Data_mesačne!F75:F77)</f>
        <v>102.2</v>
      </c>
      <c r="J27" s="18">
        <f>AVERAGE(Data_mesačne!G75:G77)</f>
        <v>109.89999999999999</v>
      </c>
      <c r="K27" s="18">
        <f>AVERAGE(Data_mesačne!H75:H77)</f>
        <v>81.600000000000009</v>
      </c>
      <c r="L27" s="18">
        <f>AVERAGE(Data_mesačne!I75:I77)</f>
        <v>97.833333333333329</v>
      </c>
      <c r="M27" s="18">
        <f>AVERAGE(Data_mesačne!J75:J77)</f>
        <v>92.866666666666674</v>
      </c>
      <c r="N27" s="18">
        <f>AVERAGE(Data_mesačne!K75:K77)</f>
        <v>102.36666666666667</v>
      </c>
      <c r="O27" s="66" t="s">
        <v>153</v>
      </c>
      <c r="P27" s="18">
        <f>AVERAGE(Data_mesačne!M75:M77)</f>
        <v>100</v>
      </c>
      <c r="Q27" s="18">
        <f>AVERAGE(Data_mesačne!N75:N77)</f>
        <v>98.833333333333329</v>
      </c>
      <c r="R27" s="18">
        <f>AVERAGE(Data_mesačne!O75:O77)</f>
        <v>135.9</v>
      </c>
      <c r="S27" s="18">
        <f>AVERAGE(Data_mesačne!P75:P77)</f>
        <v>91.399999999999991</v>
      </c>
      <c r="T27" s="18">
        <f>AVERAGE(Data_mesačne!Q75:Q77)</f>
        <v>77.199999999999989</v>
      </c>
      <c r="U27" s="18">
        <f>AVERAGE(Data_mesačne!R75:R77)</f>
        <v>108.63333333333333</v>
      </c>
      <c r="V27" s="18">
        <f>AVERAGE(Data_mesačne!S75:S77)</f>
        <v>122.53333333333335</v>
      </c>
      <c r="W27" s="18">
        <f>AVERAGE(Data_mesačne!T75:T77)</f>
        <v>108.56666666666668</v>
      </c>
      <c r="X27" s="18">
        <f>AVERAGE(Data_mesačne!U75:U77)</f>
        <v>73.433333333333323</v>
      </c>
      <c r="Y27" s="18">
        <f>AVERAGE(Data_mesačne!V75:V77)</f>
        <v>114.86666666666667</v>
      </c>
      <c r="Z27" s="18">
        <f>AVERAGE(Data_mesačne!W75:W77)</f>
        <v>105.06666666666666</v>
      </c>
      <c r="AA27" s="18">
        <f>AVERAGE(Data_mesačne!X75:X77)</f>
        <v>107.2</v>
      </c>
      <c r="AB27" s="18">
        <f>AVERAGE(Data_mesačne!Y75:Y77)</f>
        <v>77.233333333333334</v>
      </c>
      <c r="AC27" s="1"/>
    </row>
    <row r="28" spans="1:29" x14ac:dyDescent="0.25">
      <c r="A28" s="143"/>
      <c r="B28" s="14">
        <v>2015</v>
      </c>
      <c r="C28" s="14" t="s">
        <v>164</v>
      </c>
      <c r="D28" s="14" t="s">
        <v>42</v>
      </c>
      <c r="E28" s="5" t="s">
        <v>71</v>
      </c>
      <c r="F28" s="14">
        <v>2015</v>
      </c>
      <c r="G28" s="18">
        <f>AVERAGE(Data_mesačne!D78:D80)</f>
        <v>118.56666666666666</v>
      </c>
      <c r="H28" s="18">
        <f>AVERAGE(Data_mesačne!E78:E80)</f>
        <v>96.066666666666677</v>
      </c>
      <c r="I28" s="18">
        <f>AVERAGE(Data_mesačne!F78:F80)</f>
        <v>103.23333333333333</v>
      </c>
      <c r="J28" s="18">
        <f>AVERAGE(Data_mesačne!G78:G80)</f>
        <v>108.89999999999999</v>
      </c>
      <c r="K28" s="18">
        <f>AVERAGE(Data_mesačne!H78:H80)</f>
        <v>81.2</v>
      </c>
      <c r="L28" s="18">
        <f>AVERAGE(Data_mesačne!I78:I80)</f>
        <v>98.933333333333337</v>
      </c>
      <c r="M28" s="18">
        <f>AVERAGE(Data_mesačne!J78:J80)</f>
        <v>95.866666666666674</v>
      </c>
      <c r="N28" s="18">
        <f>AVERAGE(Data_mesačne!K78:K80)</f>
        <v>103.8</v>
      </c>
      <c r="O28" s="66" t="s">
        <v>153</v>
      </c>
      <c r="P28" s="18">
        <f>AVERAGE(Data_mesačne!M78:M80)</f>
        <v>100</v>
      </c>
      <c r="Q28" s="18">
        <f>AVERAGE(Data_mesačne!N78:N80)</f>
        <v>98.100000000000009</v>
      </c>
      <c r="R28" s="18">
        <f>AVERAGE(Data_mesačne!O78:O80)</f>
        <v>137.70000000000002</v>
      </c>
      <c r="S28" s="18">
        <f>AVERAGE(Data_mesačne!P78:P80)</f>
        <v>88.466666666666654</v>
      </c>
      <c r="T28" s="18">
        <f>AVERAGE(Data_mesačne!Q78:Q80)</f>
        <v>76.099999999999994</v>
      </c>
      <c r="U28" s="18">
        <f>AVERAGE(Data_mesačne!R78:R80)</f>
        <v>105.16666666666667</v>
      </c>
      <c r="V28" s="18">
        <f>AVERAGE(Data_mesačne!S78:S80)</f>
        <v>119.2</v>
      </c>
      <c r="W28" s="18">
        <f>AVERAGE(Data_mesačne!T78:T80)</f>
        <v>112.10000000000001</v>
      </c>
      <c r="X28" s="18">
        <f>AVERAGE(Data_mesačne!U78:U80)</f>
        <v>73</v>
      </c>
      <c r="Y28" s="18">
        <f>AVERAGE(Data_mesačne!V78:V80)</f>
        <v>113.93333333333334</v>
      </c>
      <c r="Z28" s="18">
        <f>AVERAGE(Data_mesačne!W78:W80)</f>
        <v>103.86666666666667</v>
      </c>
      <c r="AA28" s="18">
        <f>AVERAGE(Data_mesačne!X78:X80)</f>
        <v>107.2</v>
      </c>
      <c r="AB28" s="18">
        <f>AVERAGE(Data_mesačne!Y78:Y80)</f>
        <v>81.899999999999991</v>
      </c>
      <c r="AC28" s="1"/>
    </row>
    <row r="29" spans="1:29" x14ac:dyDescent="0.25">
      <c r="A29" s="143"/>
      <c r="B29" s="14">
        <v>2015</v>
      </c>
      <c r="C29" s="14" t="s">
        <v>165</v>
      </c>
      <c r="D29" s="14" t="s">
        <v>45</v>
      </c>
      <c r="E29" s="5" t="s">
        <v>72</v>
      </c>
      <c r="F29" s="14">
        <v>2015</v>
      </c>
      <c r="G29" s="18">
        <f>AVERAGE(Data_mesačne!D81:D83)</f>
        <v>118.96666666666665</v>
      </c>
      <c r="H29" s="18">
        <f>AVERAGE(Data_mesačne!E81:E83)</f>
        <v>96.433333333333337</v>
      </c>
      <c r="I29" s="18">
        <f>AVERAGE(Data_mesačne!F81:F83)</f>
        <v>102.83333333333333</v>
      </c>
      <c r="J29" s="18">
        <f>AVERAGE(Data_mesačne!G81:G83)</f>
        <v>107.86666666666667</v>
      </c>
      <c r="K29" s="18">
        <f>AVERAGE(Data_mesačne!H81:H83)</f>
        <v>81.466666666666654</v>
      </c>
      <c r="L29" s="18">
        <f>AVERAGE(Data_mesačne!I81:I83)</f>
        <v>90.600000000000009</v>
      </c>
      <c r="M29" s="18">
        <f>AVERAGE(Data_mesačne!J81:J83)</f>
        <v>94.733333333333348</v>
      </c>
      <c r="N29" s="18">
        <f>AVERAGE(Data_mesačne!K81:K83)</f>
        <v>102.59999999999998</v>
      </c>
      <c r="O29" s="66" t="s">
        <v>153</v>
      </c>
      <c r="P29" s="18">
        <f>AVERAGE(Data_mesačne!M81:M83)</f>
        <v>100</v>
      </c>
      <c r="Q29" s="18">
        <f>AVERAGE(Data_mesačne!N81:N83)</f>
        <v>97.966666666666654</v>
      </c>
      <c r="R29" s="18">
        <f>AVERAGE(Data_mesačne!O81:O83)</f>
        <v>141.56666666666663</v>
      </c>
      <c r="S29" s="18">
        <f>AVERAGE(Data_mesačne!P81:P83)</f>
        <v>88.666666666666671</v>
      </c>
      <c r="T29" s="18">
        <f>AVERAGE(Data_mesačne!Q81:Q83)</f>
        <v>75.733333333333334</v>
      </c>
      <c r="U29" s="18">
        <f>AVERAGE(Data_mesačne!R81:R83)</f>
        <v>104.09999999999998</v>
      </c>
      <c r="V29" s="18">
        <f>AVERAGE(Data_mesačne!S81:S83)</f>
        <v>119.26666666666667</v>
      </c>
      <c r="W29" s="18">
        <f>AVERAGE(Data_mesačne!T81:T83)</f>
        <v>112.06666666666666</v>
      </c>
      <c r="X29" s="18">
        <f>AVERAGE(Data_mesačne!U81:U83)</f>
        <v>73.399999999999991</v>
      </c>
      <c r="Y29" s="18">
        <f>AVERAGE(Data_mesačne!V81:V83)</f>
        <v>113.33333333333333</v>
      </c>
      <c r="Z29" s="18">
        <f>AVERAGE(Data_mesačne!W81:W83)</f>
        <v>103.3</v>
      </c>
      <c r="AA29" s="18">
        <f>AVERAGE(Data_mesačne!X81:X83)</f>
        <v>107.2</v>
      </c>
      <c r="AB29" s="18">
        <f>AVERAGE(Data_mesačne!Y81:Y83)</f>
        <v>77.86666666666666</v>
      </c>
      <c r="AC29" s="1"/>
    </row>
    <row r="30" spans="1:29" x14ac:dyDescent="0.25">
      <c r="A30" s="143"/>
      <c r="B30" s="14">
        <v>2015</v>
      </c>
      <c r="C30" s="14" t="s">
        <v>166</v>
      </c>
      <c r="D30" s="14" t="s">
        <v>48</v>
      </c>
      <c r="E30" s="5" t="s">
        <v>73</v>
      </c>
      <c r="F30" s="14">
        <v>2015</v>
      </c>
      <c r="G30" s="18">
        <f>AVERAGE(Data_mesačne!D84:D86)</f>
        <v>119.63333333333333</v>
      </c>
      <c r="H30" s="18">
        <f>AVERAGE(Data_mesačne!E84:E86)</f>
        <v>97.600000000000009</v>
      </c>
      <c r="I30" s="18">
        <f>AVERAGE(Data_mesačne!F84:F86)</f>
        <v>102.7</v>
      </c>
      <c r="J30" s="18">
        <f>AVERAGE(Data_mesačne!G84:G86)</f>
        <v>108.10000000000001</v>
      </c>
      <c r="K30" s="18">
        <f>AVERAGE(Data_mesačne!H84:H86)</f>
        <v>81.966666666666669</v>
      </c>
      <c r="L30" s="18">
        <f>AVERAGE(Data_mesačne!I84:I86)</f>
        <v>80.666666666666671</v>
      </c>
      <c r="M30" s="18">
        <f>AVERAGE(Data_mesačne!J84:J86)</f>
        <v>93.833333333333329</v>
      </c>
      <c r="N30" s="18">
        <f>AVERAGE(Data_mesačne!K84:K86)</f>
        <v>106.43333333333334</v>
      </c>
      <c r="O30" s="66" t="s">
        <v>153</v>
      </c>
      <c r="P30" s="18">
        <f>AVERAGE(Data_mesačne!M84:M86)</f>
        <v>100</v>
      </c>
      <c r="Q30" s="18">
        <f>AVERAGE(Data_mesačne!N84:N86)</f>
        <v>97.533333333333346</v>
      </c>
      <c r="R30" s="18">
        <f>AVERAGE(Data_mesačne!O84:O86)</f>
        <v>141.13333333333333</v>
      </c>
      <c r="S30" s="18">
        <f>AVERAGE(Data_mesačne!P84:P86)</f>
        <v>88.566666666666663</v>
      </c>
      <c r="T30" s="18">
        <f>AVERAGE(Data_mesačne!Q84:Q86)</f>
        <v>73.100000000000009</v>
      </c>
      <c r="U30" s="18">
        <f>AVERAGE(Data_mesačne!R84:R86)</f>
        <v>101.36666666666667</v>
      </c>
      <c r="V30" s="18">
        <f>AVERAGE(Data_mesačne!S84:S86)</f>
        <v>120.63333333333334</v>
      </c>
      <c r="W30" s="18">
        <f>AVERAGE(Data_mesačne!T84:T86)</f>
        <v>105.66666666666667</v>
      </c>
      <c r="X30" s="18">
        <f>AVERAGE(Data_mesačne!U84:U86)</f>
        <v>72.8</v>
      </c>
      <c r="Y30" s="18">
        <f>AVERAGE(Data_mesačne!V84:V86)</f>
        <v>114.7</v>
      </c>
      <c r="Z30" s="18">
        <f>AVERAGE(Data_mesačne!W84:W86)</f>
        <v>104.2</v>
      </c>
      <c r="AA30" s="18">
        <f>AVERAGE(Data_mesačne!X84:X86)</f>
        <v>107.2</v>
      </c>
      <c r="AB30" s="18">
        <f>AVERAGE(Data_mesačne!Y84:Y86)</f>
        <v>74.233333333333334</v>
      </c>
      <c r="AC30" s="1"/>
    </row>
    <row r="31" spans="1:29" x14ac:dyDescent="0.25">
      <c r="A31" s="143"/>
      <c r="B31" s="14">
        <v>2016</v>
      </c>
      <c r="C31" s="14" t="s">
        <v>163</v>
      </c>
      <c r="D31" s="14" t="s">
        <v>39</v>
      </c>
      <c r="E31" s="6" t="s">
        <v>74</v>
      </c>
      <c r="F31" s="40">
        <v>2016</v>
      </c>
      <c r="G31" s="18">
        <f>AVERAGE(Data_mesačne!D87:D89)</f>
        <v>119.43333333333332</v>
      </c>
      <c r="H31" s="18">
        <f>AVERAGE(Data_mesačne!E87:E89)</f>
        <v>99.166666666666671</v>
      </c>
      <c r="I31" s="18">
        <f>AVERAGE(Data_mesačne!F87:F89)</f>
        <v>102.43333333333332</v>
      </c>
      <c r="J31" s="18">
        <f>AVERAGE(Data_mesačne!G87:G89)</f>
        <v>88.766666666666666</v>
      </c>
      <c r="K31" s="18">
        <f>AVERAGE(Data_mesačne!H87:H89)</f>
        <v>87.966666666666654</v>
      </c>
      <c r="L31" s="18">
        <f>AVERAGE(Data_mesačne!I87:I89)</f>
        <v>70.266666666666666</v>
      </c>
      <c r="M31" s="18">
        <f>AVERAGE(Data_mesačne!J87:J89)</f>
        <v>95.5</v>
      </c>
      <c r="N31" s="18">
        <f>AVERAGE(Data_mesačne!K87:K89)</f>
        <v>104.16666666666667</v>
      </c>
      <c r="O31" s="66" t="s">
        <v>153</v>
      </c>
      <c r="P31" s="18">
        <f>AVERAGE(Data_mesačne!M87:M89)</f>
        <v>100</v>
      </c>
      <c r="Q31" s="18">
        <f>AVERAGE(Data_mesačne!N87:N89)</f>
        <v>97.366666666666674</v>
      </c>
      <c r="R31" s="18">
        <f>AVERAGE(Data_mesačne!O87:O89)</f>
        <v>125.5</v>
      </c>
      <c r="S31" s="18">
        <f>AVERAGE(Data_mesačne!P87:P89)</f>
        <v>87.233333333333334</v>
      </c>
      <c r="T31" s="18">
        <f>AVERAGE(Data_mesačne!Q87:Q89)</f>
        <v>70.500000000000014</v>
      </c>
      <c r="U31" s="18">
        <f>AVERAGE(Data_mesačne!R87:R89)</f>
        <v>101.43333333333334</v>
      </c>
      <c r="V31" s="18">
        <f>AVERAGE(Data_mesačne!S87:S89)</f>
        <v>119.16666666666667</v>
      </c>
      <c r="W31" s="18">
        <f>AVERAGE(Data_mesačne!T87:T89)</f>
        <v>100.96666666666665</v>
      </c>
      <c r="X31" s="18">
        <f>AVERAGE(Data_mesačne!U87:U89)</f>
        <v>94.899999999999991</v>
      </c>
      <c r="Y31" s="18">
        <f>AVERAGE(Data_mesačne!V87:V89)</f>
        <v>108.8</v>
      </c>
      <c r="Z31" s="18">
        <f>AVERAGE(Data_mesačne!W87:W89)</f>
        <v>101.39999999999999</v>
      </c>
      <c r="AA31" s="18">
        <f>AVERAGE(Data_mesačne!X87:X89)</f>
        <v>106.96666666666665</v>
      </c>
      <c r="AB31" s="18">
        <f>AVERAGE(Data_mesačne!Y87:Y89)</f>
        <v>77.033333333333346</v>
      </c>
      <c r="AC31" s="1"/>
    </row>
    <row r="32" spans="1:29" x14ac:dyDescent="0.25">
      <c r="A32" s="143"/>
      <c r="B32" s="14">
        <v>2016</v>
      </c>
      <c r="C32" s="14" t="s">
        <v>164</v>
      </c>
      <c r="D32" s="14" t="s">
        <v>42</v>
      </c>
      <c r="E32" s="6" t="s">
        <v>75</v>
      </c>
      <c r="F32" s="40">
        <v>2016</v>
      </c>
      <c r="G32" s="18">
        <f>AVERAGE(Data_mesačne!D90:D92)</f>
        <v>120.36666666666667</v>
      </c>
      <c r="H32" s="18">
        <f>AVERAGE(Data_mesačne!E90:E92)</f>
        <v>99.766666666666666</v>
      </c>
      <c r="I32" s="18">
        <f>AVERAGE(Data_mesačne!F90:F92)</f>
        <v>102.89999999999999</v>
      </c>
      <c r="J32" s="18">
        <f>AVERAGE(Data_mesačne!G90:G92)</f>
        <v>88.766666666666666</v>
      </c>
      <c r="K32" s="18">
        <f>AVERAGE(Data_mesačne!H90:H92)</f>
        <v>88.733333333333334</v>
      </c>
      <c r="L32" s="18">
        <f>AVERAGE(Data_mesačne!I90:I92)</f>
        <v>82.2</v>
      </c>
      <c r="M32" s="18">
        <f>AVERAGE(Data_mesačne!J90:J92)</f>
        <v>95.633333333333326</v>
      </c>
      <c r="N32" s="18">
        <f>AVERAGE(Data_mesačne!K90:K92)</f>
        <v>103.83333333333333</v>
      </c>
      <c r="O32" s="66" t="s">
        <v>153</v>
      </c>
      <c r="P32" s="18">
        <f>AVERAGE(Data_mesačne!M90:M92)</f>
        <v>100</v>
      </c>
      <c r="Q32" s="18">
        <f>AVERAGE(Data_mesačne!N90:N92)</f>
        <v>98.233333333333334</v>
      </c>
      <c r="R32" s="18">
        <f>AVERAGE(Data_mesačne!O90:O92)</f>
        <v>126.33333333333333</v>
      </c>
      <c r="S32" s="18">
        <f>AVERAGE(Data_mesačne!P90:P92)</f>
        <v>86.59999999999998</v>
      </c>
      <c r="T32" s="18">
        <f>AVERAGE(Data_mesačne!Q90:Q92)</f>
        <v>69.833333333333329</v>
      </c>
      <c r="U32" s="18">
        <f>AVERAGE(Data_mesačne!R90:R92)</f>
        <v>97.166666666666671</v>
      </c>
      <c r="V32" s="18">
        <f>AVERAGE(Data_mesačne!S90:S92)</f>
        <v>117.03333333333335</v>
      </c>
      <c r="W32" s="18">
        <f>AVERAGE(Data_mesačne!T90:T92)</f>
        <v>99.3</v>
      </c>
      <c r="X32" s="18">
        <f>AVERAGE(Data_mesačne!U90:U92)</f>
        <v>94.566666666666663</v>
      </c>
      <c r="Y32" s="18">
        <f>AVERAGE(Data_mesačne!V90:V92)</f>
        <v>114.89999999999999</v>
      </c>
      <c r="Z32" s="18">
        <f>AVERAGE(Data_mesačne!W90:W92)</f>
        <v>101.76666666666665</v>
      </c>
      <c r="AA32" s="18">
        <f>AVERAGE(Data_mesačne!X90:X92)</f>
        <v>106.86666666666667</v>
      </c>
      <c r="AB32" s="18">
        <f>AVERAGE(Data_mesačne!Y90:Y92)</f>
        <v>78.266666666666666</v>
      </c>
      <c r="AC32" s="1"/>
    </row>
    <row r="33" spans="1:29" x14ac:dyDescent="0.25">
      <c r="A33" s="143"/>
      <c r="B33" s="14">
        <v>2016</v>
      </c>
      <c r="C33" s="14" t="s">
        <v>165</v>
      </c>
      <c r="D33" s="14" t="s">
        <v>45</v>
      </c>
      <c r="E33" s="6" t="s">
        <v>76</v>
      </c>
      <c r="F33" s="40">
        <v>2016</v>
      </c>
      <c r="G33" s="18">
        <f>AVERAGE(Data_mesačne!D93:D95)</f>
        <v>121.5</v>
      </c>
      <c r="H33" s="18">
        <f>AVERAGE(Data_mesačne!E93:E95)</f>
        <v>99.8</v>
      </c>
      <c r="I33" s="18">
        <f>AVERAGE(Data_mesačne!F93:F95)</f>
        <v>101.60000000000001</v>
      </c>
      <c r="J33" s="18">
        <f>AVERAGE(Data_mesačne!G93:G95)</f>
        <v>88.033333333333346</v>
      </c>
      <c r="K33" s="18">
        <f>AVERAGE(Data_mesačne!H93:H95)</f>
        <v>90.899999999999991</v>
      </c>
      <c r="L33" s="18">
        <f>AVERAGE(Data_mesačne!I93:I95)</f>
        <v>83.966666666666654</v>
      </c>
      <c r="M33" s="18">
        <f>AVERAGE(Data_mesačne!J93:J95)</f>
        <v>94.733333333333334</v>
      </c>
      <c r="N33" s="18">
        <f>AVERAGE(Data_mesačne!K93:K95)</f>
        <v>99.233333333333334</v>
      </c>
      <c r="O33" s="66" t="s">
        <v>153</v>
      </c>
      <c r="P33" s="18">
        <f>AVERAGE(Data_mesačne!M93:M95)</f>
        <v>100</v>
      </c>
      <c r="Q33" s="18">
        <f>AVERAGE(Data_mesačne!N93:N95)</f>
        <v>98.3</v>
      </c>
      <c r="R33" s="18">
        <f>AVERAGE(Data_mesačne!O93:O95)</f>
        <v>127.3</v>
      </c>
      <c r="S33" s="18">
        <f>AVERAGE(Data_mesačne!P93:P95)</f>
        <v>86.8</v>
      </c>
      <c r="T33" s="18">
        <f>AVERAGE(Data_mesačne!Q93:Q95)</f>
        <v>76.233333333333334</v>
      </c>
      <c r="U33" s="18">
        <f>AVERAGE(Data_mesačne!R93:R95)</f>
        <v>96.5</v>
      </c>
      <c r="V33" s="18">
        <f>AVERAGE(Data_mesačne!S93:S95)</f>
        <v>117.09999999999998</v>
      </c>
      <c r="W33" s="18">
        <f>AVERAGE(Data_mesačne!T93:T95)</f>
        <v>99.399999999999991</v>
      </c>
      <c r="X33" s="18">
        <f>AVERAGE(Data_mesačne!U93:U95)</f>
        <v>94.533333333333346</v>
      </c>
      <c r="Y33" s="18">
        <f>AVERAGE(Data_mesačne!V93:V95)</f>
        <v>112.96666666666665</v>
      </c>
      <c r="Z33" s="18">
        <f>AVERAGE(Data_mesačne!W93:W95)</f>
        <v>102.2</v>
      </c>
      <c r="AA33" s="18">
        <f>AVERAGE(Data_mesačne!X93:X95)</f>
        <v>107.56666666666668</v>
      </c>
      <c r="AB33" s="18">
        <f>AVERAGE(Data_mesačne!Y93:Y95)</f>
        <v>79.533333333333346</v>
      </c>
      <c r="AC33" s="1"/>
    </row>
    <row r="34" spans="1:29" x14ac:dyDescent="0.25">
      <c r="A34" s="143"/>
      <c r="B34" s="14">
        <v>2016</v>
      </c>
      <c r="C34" s="14" t="s">
        <v>166</v>
      </c>
      <c r="D34" s="14" t="s">
        <v>48</v>
      </c>
      <c r="E34" s="6" t="s">
        <v>77</v>
      </c>
      <c r="F34" s="40">
        <v>2016</v>
      </c>
      <c r="G34" s="18">
        <f>AVERAGE(Data_mesačne!D96:D98)</f>
        <v>120.86666666666667</v>
      </c>
      <c r="H34" s="18">
        <f>AVERAGE(Data_mesačne!E96:E98)</f>
        <v>98.966666666666654</v>
      </c>
      <c r="I34" s="18">
        <f>AVERAGE(Data_mesačne!F96:F98)</f>
        <v>103.09999999999998</v>
      </c>
      <c r="J34" s="18">
        <f>AVERAGE(Data_mesačne!G96:G98)</f>
        <v>87.566666666666663</v>
      </c>
      <c r="K34" s="18">
        <f>AVERAGE(Data_mesačne!H96:H98)</f>
        <v>91.933333333333337</v>
      </c>
      <c r="L34" s="18">
        <f>AVERAGE(Data_mesačne!I96:I98)</f>
        <v>89.366666666666674</v>
      </c>
      <c r="M34" s="18">
        <f>AVERAGE(Data_mesačne!J96:J98)</f>
        <v>95.13333333333334</v>
      </c>
      <c r="N34" s="18">
        <f>AVERAGE(Data_mesačne!K96:K98)</f>
        <v>99.933333333333337</v>
      </c>
      <c r="O34" s="66" t="s">
        <v>153</v>
      </c>
      <c r="P34" s="18">
        <f>AVERAGE(Data_mesačne!M96:M98)</f>
        <v>100</v>
      </c>
      <c r="Q34" s="18">
        <f>AVERAGE(Data_mesačne!N96:N98)</f>
        <v>98</v>
      </c>
      <c r="R34" s="18">
        <f>AVERAGE(Data_mesačne!O96:O98)</f>
        <v>128.93333333333331</v>
      </c>
      <c r="S34" s="18">
        <f>AVERAGE(Data_mesačne!P96:P98)</f>
        <v>86.333333333333329</v>
      </c>
      <c r="T34" s="18">
        <f>AVERAGE(Data_mesačne!Q96:Q98)</f>
        <v>76.566666666666663</v>
      </c>
      <c r="U34" s="18">
        <f>AVERAGE(Data_mesačne!R96:R98)</f>
        <v>97.7</v>
      </c>
      <c r="V34" s="18">
        <f>AVERAGE(Data_mesačne!S96:S98)</f>
        <v>118.23333333333333</v>
      </c>
      <c r="W34" s="18">
        <f>AVERAGE(Data_mesačne!T96:T98)</f>
        <v>101.03333333333335</v>
      </c>
      <c r="X34" s="18">
        <f>AVERAGE(Data_mesačne!U96:U98)</f>
        <v>93.733333333333334</v>
      </c>
      <c r="Y34" s="18">
        <f>AVERAGE(Data_mesačne!V96:V98)</f>
        <v>113.43333333333332</v>
      </c>
      <c r="Z34" s="18">
        <f>AVERAGE(Data_mesačne!W96:W98)</f>
        <v>102</v>
      </c>
      <c r="AA34" s="18">
        <f>AVERAGE(Data_mesačne!X96:X98)</f>
        <v>105.90000000000002</v>
      </c>
      <c r="AB34" s="18">
        <f>AVERAGE(Data_mesačne!Y96:Y98)</f>
        <v>74.433333333333337</v>
      </c>
      <c r="AC34" s="1"/>
    </row>
    <row r="35" spans="1:29" x14ac:dyDescent="0.25">
      <c r="A35" s="143"/>
      <c r="B35" s="14">
        <v>2017</v>
      </c>
      <c r="C35" s="14" t="s">
        <v>163</v>
      </c>
      <c r="D35" s="14" t="s">
        <v>39</v>
      </c>
      <c r="E35" s="6" t="s">
        <v>78</v>
      </c>
      <c r="F35" s="40">
        <v>2017</v>
      </c>
      <c r="G35" s="18">
        <f>AVERAGE(Data_mesačne!D99:D101)</f>
        <v>125.46666666666665</v>
      </c>
      <c r="H35" s="18">
        <f>AVERAGE(Data_mesačne!E99:E101)</f>
        <v>98.466666666666654</v>
      </c>
      <c r="I35" s="18">
        <f>AVERAGE(Data_mesačne!F99:F101)</f>
        <v>110.43333333333334</v>
      </c>
      <c r="J35" s="18">
        <f>AVERAGE(Data_mesačne!G99:G101)</f>
        <v>119.26666666666665</v>
      </c>
      <c r="K35" s="18">
        <f>AVERAGE(Data_mesačne!H99:H101)</f>
        <v>87.866666666666674</v>
      </c>
      <c r="L35" s="18">
        <f>AVERAGE(Data_mesačne!I99:I101)</f>
        <v>70.666666666666671</v>
      </c>
      <c r="M35" s="18">
        <f>AVERAGE(Data_mesačne!J99:J101)</f>
        <v>93.7</v>
      </c>
      <c r="N35" s="18">
        <f>AVERAGE(Data_mesačne!K99:K101)</f>
        <v>121.5</v>
      </c>
      <c r="O35" s="66" t="s">
        <v>153</v>
      </c>
      <c r="P35" s="18">
        <f>AVERAGE(Data_mesačne!M99:M101)</f>
        <v>99.866666666666674</v>
      </c>
      <c r="Q35" s="18">
        <f>AVERAGE(Data_mesačne!N99:N101)</f>
        <v>96.2</v>
      </c>
      <c r="R35" s="18">
        <f>AVERAGE(Data_mesačne!O99:O101)</f>
        <v>136.56666666666666</v>
      </c>
      <c r="S35" s="18">
        <f>AVERAGE(Data_mesačne!P99:P101)</f>
        <v>85.866666666666674</v>
      </c>
      <c r="T35" s="18">
        <f>AVERAGE(Data_mesačne!Q99:Q101)</f>
        <v>63.699999999999996</v>
      </c>
      <c r="U35" s="18">
        <f>AVERAGE(Data_mesačne!R99:R101)</f>
        <v>89.233333333333348</v>
      </c>
      <c r="V35" s="18">
        <f>AVERAGE(Data_mesačne!S99:S101)</f>
        <v>134.23333333333332</v>
      </c>
      <c r="W35" s="18">
        <f>AVERAGE(Data_mesačne!T99:T101)</f>
        <v>106.7</v>
      </c>
      <c r="X35" s="18">
        <f>AVERAGE(Data_mesačne!U99:U101)</f>
        <v>63.466666666666661</v>
      </c>
      <c r="Y35" s="18">
        <f>AVERAGE(Data_mesačne!V99:V101)</f>
        <v>123.86666666666667</v>
      </c>
      <c r="Z35" s="18">
        <f>AVERAGE(Data_mesačne!W99:W101)</f>
        <v>105.66666666666667</v>
      </c>
      <c r="AA35" s="18">
        <f>AVERAGE(Data_mesačne!X99:X101)</f>
        <v>116.23333333333333</v>
      </c>
      <c r="AB35" s="18">
        <f>AVERAGE(Data_mesačne!Y99:Y101)</f>
        <v>67.433333333333337</v>
      </c>
      <c r="AC35" s="1"/>
    </row>
    <row r="36" spans="1:29" x14ac:dyDescent="0.25">
      <c r="A36" s="143"/>
      <c r="B36" s="14">
        <v>2017</v>
      </c>
      <c r="C36" s="14" t="s">
        <v>164</v>
      </c>
      <c r="D36" s="14" t="s">
        <v>42</v>
      </c>
      <c r="E36" s="6" t="s">
        <v>79</v>
      </c>
      <c r="F36" s="40">
        <v>2017</v>
      </c>
      <c r="G36" s="18">
        <f>AVERAGE(Data_mesačne!D102:D104)</f>
        <v>127.26666666666665</v>
      </c>
      <c r="H36" s="18">
        <f>AVERAGE(Data_mesačne!E102:E104)</f>
        <v>95.266666666666666</v>
      </c>
      <c r="I36" s="18">
        <f>AVERAGE(Data_mesačne!F102:F104)</f>
        <v>112.06666666666666</v>
      </c>
      <c r="J36" s="18">
        <f>AVERAGE(Data_mesačne!G102:G104)</f>
        <v>124.13333333333333</v>
      </c>
      <c r="K36" s="18">
        <f>AVERAGE(Data_mesačne!H102:H104)</f>
        <v>88.633333333333326</v>
      </c>
      <c r="L36" s="18">
        <f>AVERAGE(Data_mesačne!I102:I104)</f>
        <v>65.36666666666666</v>
      </c>
      <c r="M36" s="18">
        <f>AVERAGE(Data_mesačne!J102:J104)</f>
        <v>93.366666666666674</v>
      </c>
      <c r="N36" s="18">
        <f>AVERAGE(Data_mesačne!K102:K104)</f>
        <v>133.6</v>
      </c>
      <c r="O36" s="66" t="s">
        <v>153</v>
      </c>
      <c r="P36" s="18">
        <f>AVERAGE(Data_mesačne!M102:M104)</f>
        <v>99.8</v>
      </c>
      <c r="Q36" s="18">
        <f>AVERAGE(Data_mesačne!N102:N104)</f>
        <v>97.366666666666674</v>
      </c>
      <c r="R36" s="18">
        <f>AVERAGE(Data_mesačne!O102:O104)</f>
        <v>141.96666666666667</v>
      </c>
      <c r="S36" s="18">
        <f>AVERAGE(Data_mesačne!P102:P104)</f>
        <v>84.966666666666669</v>
      </c>
      <c r="T36" s="18">
        <f>AVERAGE(Data_mesačne!Q102:Q104)</f>
        <v>69.899999999999991</v>
      </c>
      <c r="U36" s="18">
        <f>AVERAGE(Data_mesačne!R102:R104)</f>
        <v>91.333333333333329</v>
      </c>
      <c r="V36" s="18">
        <f>AVERAGE(Data_mesačne!S102:S104)</f>
        <v>140.6</v>
      </c>
      <c r="W36" s="18">
        <f>AVERAGE(Data_mesačne!T102:T104)</f>
        <v>111.06666666666668</v>
      </c>
      <c r="X36" s="18">
        <f>AVERAGE(Data_mesačne!U102:U104)</f>
        <v>65.3</v>
      </c>
      <c r="Y36" s="18">
        <f>AVERAGE(Data_mesačne!V102:V104)</f>
        <v>124.36666666666667</v>
      </c>
      <c r="Z36" s="18">
        <f>AVERAGE(Data_mesačne!W102:W104)</f>
        <v>103.06666666666666</v>
      </c>
      <c r="AA36" s="18">
        <f>AVERAGE(Data_mesačne!X102:X104)</f>
        <v>142.13333333333333</v>
      </c>
      <c r="AB36" s="18">
        <f>AVERAGE(Data_mesačne!Y102:Y104)</f>
        <v>69.599999999999994</v>
      </c>
      <c r="AC36" s="1"/>
    </row>
    <row r="37" spans="1:29" x14ac:dyDescent="0.25">
      <c r="A37" s="143"/>
      <c r="B37" s="14">
        <v>2017</v>
      </c>
      <c r="C37" s="14" t="s">
        <v>165</v>
      </c>
      <c r="D37" s="14" t="s">
        <v>45</v>
      </c>
      <c r="E37" s="6" t="s">
        <v>80</v>
      </c>
      <c r="F37" s="40">
        <v>2017</v>
      </c>
      <c r="G37" s="18">
        <f>AVERAGE(Data_mesačne!D105:D107)</f>
        <v>126.96666666666665</v>
      </c>
      <c r="H37" s="18">
        <f>AVERAGE(Data_mesačne!E105:E107)</f>
        <v>94</v>
      </c>
      <c r="I37" s="18">
        <f>AVERAGE(Data_mesačne!F105:F107)</f>
        <v>112</v>
      </c>
      <c r="J37" s="18">
        <f>AVERAGE(Data_mesačne!G105:G107)</f>
        <v>127.66666666666667</v>
      </c>
      <c r="K37" s="18">
        <f>AVERAGE(Data_mesačne!H105:H107)</f>
        <v>88.466666666666654</v>
      </c>
      <c r="L37" s="18">
        <f>AVERAGE(Data_mesačne!I105:I107)</f>
        <v>61.166666666666664</v>
      </c>
      <c r="M37" s="18">
        <f>AVERAGE(Data_mesačne!J105:J107)</f>
        <v>93.033333333333317</v>
      </c>
      <c r="N37" s="18">
        <f>AVERAGE(Data_mesačne!K105:K107)</f>
        <v>127.8</v>
      </c>
      <c r="O37" s="66" t="s">
        <v>153</v>
      </c>
      <c r="P37" s="18">
        <f>AVERAGE(Data_mesačne!M105:M107)</f>
        <v>99.8</v>
      </c>
      <c r="Q37" s="18">
        <f>AVERAGE(Data_mesačne!N105:N107)</f>
        <v>97.633333333333326</v>
      </c>
      <c r="R37" s="18">
        <f>AVERAGE(Data_mesačne!O105:O107)</f>
        <v>142.33333333333334</v>
      </c>
      <c r="S37" s="18">
        <f>AVERAGE(Data_mesačne!P105:P107)</f>
        <v>84.433333333333337</v>
      </c>
      <c r="T37" s="18">
        <f>AVERAGE(Data_mesačne!Q105:Q107)</f>
        <v>69.2</v>
      </c>
      <c r="U37" s="18">
        <f>AVERAGE(Data_mesačne!R105:R107)</f>
        <v>96.600000000000009</v>
      </c>
      <c r="V37" s="18">
        <f>AVERAGE(Data_mesačne!S105:S107)</f>
        <v>140.6</v>
      </c>
      <c r="W37" s="18">
        <f>AVERAGE(Data_mesačne!T105:T107)</f>
        <v>112.89999999999999</v>
      </c>
      <c r="X37" s="18">
        <f>AVERAGE(Data_mesačne!U105:U107)</f>
        <v>65.433333333333337</v>
      </c>
      <c r="Y37" s="18">
        <f>AVERAGE(Data_mesačne!V105:V107)</f>
        <v>126.5</v>
      </c>
      <c r="Z37" s="18">
        <f>AVERAGE(Data_mesačne!W105:W107)</f>
        <v>104.90000000000002</v>
      </c>
      <c r="AA37" s="18">
        <f>AVERAGE(Data_mesačne!X105:X107)</f>
        <v>139.66666666666666</v>
      </c>
      <c r="AB37" s="18">
        <f>AVERAGE(Data_mesačne!Y105:Y107)</f>
        <v>68.600000000000009</v>
      </c>
      <c r="AC37" s="1"/>
    </row>
    <row r="38" spans="1:29" x14ac:dyDescent="0.25">
      <c r="A38" s="143"/>
      <c r="B38" s="14">
        <v>2017</v>
      </c>
      <c r="C38" s="14" t="s">
        <v>166</v>
      </c>
      <c r="D38" s="14" t="s">
        <v>48</v>
      </c>
      <c r="E38" s="6" t="s">
        <v>81</v>
      </c>
      <c r="F38" s="40">
        <v>2017</v>
      </c>
      <c r="G38" s="18">
        <f>AVERAGE(Data_mesačne!D108:D110)</f>
        <v>126.3</v>
      </c>
      <c r="H38" s="18">
        <f>AVERAGE(Data_mesačne!E108:E110)</f>
        <v>94.666666666666671</v>
      </c>
      <c r="I38" s="18">
        <f>AVERAGE(Data_mesačne!F108:F110)</f>
        <v>109.39999999999999</v>
      </c>
      <c r="J38" s="18">
        <f>AVERAGE(Data_mesačne!G108:G110)</f>
        <v>128.16666666666666</v>
      </c>
      <c r="K38" s="18">
        <f>AVERAGE(Data_mesačne!H108:H110)</f>
        <v>87.333333333333329</v>
      </c>
      <c r="L38" s="18">
        <f>AVERAGE(Data_mesačne!I108:I110)</f>
        <v>68.266666666666666</v>
      </c>
      <c r="M38" s="18">
        <f>AVERAGE(Data_mesačne!J108:J110)</f>
        <v>93.033333333333346</v>
      </c>
      <c r="N38" s="18">
        <f>AVERAGE(Data_mesačne!K108:K110)</f>
        <v>130.80000000000001</v>
      </c>
      <c r="O38" s="66" t="s">
        <v>153</v>
      </c>
      <c r="P38" s="18">
        <f>AVERAGE(Data_mesačne!M108:M110)</f>
        <v>99.8</v>
      </c>
      <c r="Q38" s="18">
        <f>AVERAGE(Data_mesačne!N108:N110)</f>
        <v>98</v>
      </c>
      <c r="R38" s="18">
        <f>AVERAGE(Data_mesačne!O108:O110)</f>
        <v>141.4</v>
      </c>
      <c r="S38" s="18">
        <f>AVERAGE(Data_mesačne!P108:P110)</f>
        <v>85.466666666666654</v>
      </c>
      <c r="T38" s="18">
        <f>AVERAGE(Data_mesačne!Q108:Q110)</f>
        <v>70.600000000000009</v>
      </c>
      <c r="U38" s="18">
        <f>AVERAGE(Data_mesačne!R108:R110)</f>
        <v>105.5</v>
      </c>
      <c r="V38" s="18">
        <f>AVERAGE(Data_mesačne!S108:S110)</f>
        <v>144.46666666666667</v>
      </c>
      <c r="W38" s="18">
        <f>AVERAGE(Data_mesačne!T108:T110)</f>
        <v>110.93333333333332</v>
      </c>
      <c r="X38" s="18">
        <f>AVERAGE(Data_mesačne!U108:U110)</f>
        <v>68.766666666666666</v>
      </c>
      <c r="Y38" s="18">
        <f>AVERAGE(Data_mesačne!V108:V110)</f>
        <v>128.73333333333335</v>
      </c>
      <c r="Z38" s="18">
        <f>AVERAGE(Data_mesačne!W108:W110)</f>
        <v>110.5</v>
      </c>
      <c r="AA38" s="18">
        <f>AVERAGE(Data_mesačne!X108:X110)</f>
        <v>105.60000000000001</v>
      </c>
      <c r="AB38" s="18">
        <f>AVERAGE(Data_mesačne!Y108:Y110)</f>
        <v>68.600000000000009</v>
      </c>
      <c r="AC38" s="1"/>
    </row>
    <row r="39" spans="1:29" x14ac:dyDescent="0.25">
      <c r="A39" s="143"/>
      <c r="B39" s="14">
        <v>2018</v>
      </c>
      <c r="C39" s="14" t="s">
        <v>163</v>
      </c>
      <c r="D39" s="14" t="s">
        <v>39</v>
      </c>
      <c r="E39" s="6" t="s">
        <v>82</v>
      </c>
      <c r="F39" s="40">
        <v>2018</v>
      </c>
      <c r="G39" s="18">
        <f>AVERAGE(Data_mesačne!D111:D113)</f>
        <v>125.86666666666667</v>
      </c>
      <c r="H39" s="18">
        <f>AVERAGE(Data_mesačne!E111:E113)</f>
        <v>96.7</v>
      </c>
      <c r="I39" s="18">
        <f>AVERAGE(Data_mesačne!F111:F113)</f>
        <v>100.86666666666667</v>
      </c>
      <c r="J39" s="18">
        <f>AVERAGE(Data_mesačne!G111:G113)</f>
        <v>132.73333333333332</v>
      </c>
      <c r="K39" s="18">
        <f>AVERAGE(Data_mesačne!H111:H113)</f>
        <v>82.600000000000009</v>
      </c>
      <c r="L39" s="18">
        <f>AVERAGE(Data_mesačne!I111:I113)</f>
        <v>97</v>
      </c>
      <c r="M39" s="18">
        <f>AVERAGE(Data_mesačne!J111:J113)</f>
        <v>91.7</v>
      </c>
      <c r="N39" s="18">
        <f>AVERAGE(Data_mesačne!K111:K113)</f>
        <v>126.06666666666668</v>
      </c>
      <c r="O39" s="66" t="s">
        <v>153</v>
      </c>
      <c r="P39" s="18">
        <f>AVERAGE(Data_mesačne!M111:M113)</f>
        <v>99.8</v>
      </c>
      <c r="Q39" s="18">
        <f>AVERAGE(Data_mesačne!N111:N113)</f>
        <v>95.866666666666674</v>
      </c>
      <c r="R39" s="18">
        <f>AVERAGE(Data_mesačne!O111:O113)</f>
        <v>154.86666666666665</v>
      </c>
      <c r="S39" s="18">
        <f>AVERAGE(Data_mesačne!P111:P113)</f>
        <v>96.8</v>
      </c>
      <c r="T39" s="18">
        <f>AVERAGE(Data_mesačne!Q111:Q113)</f>
        <v>97.033333333333346</v>
      </c>
      <c r="U39" s="18">
        <f>AVERAGE(Data_mesačne!R111:R113)</f>
        <v>122.59999999999998</v>
      </c>
      <c r="V39" s="18">
        <f>AVERAGE(Data_mesačne!S111:S113)</f>
        <v>145.43333333333337</v>
      </c>
      <c r="W39" s="18">
        <f>AVERAGE(Data_mesačne!T111:T113)</f>
        <v>115.90000000000002</v>
      </c>
      <c r="X39" s="18">
        <f>AVERAGE(Data_mesačne!U111:U113)</f>
        <v>90.699999999999989</v>
      </c>
      <c r="Y39" s="18">
        <f>AVERAGE(Data_mesačne!V111:V113)</f>
        <v>119.03333333333335</v>
      </c>
      <c r="Z39" s="18">
        <f>AVERAGE(Data_mesačne!W111:W113)</f>
        <v>109.3</v>
      </c>
      <c r="AA39" s="18">
        <f>AVERAGE(Data_mesačne!X111:X113)</f>
        <v>114.43333333333334</v>
      </c>
      <c r="AB39" s="18">
        <f>AVERAGE(Data_mesačne!Y111:Y113)</f>
        <v>81.533333333333331</v>
      </c>
      <c r="AC39" s="1"/>
    </row>
    <row r="40" spans="1:29" x14ac:dyDescent="0.25">
      <c r="A40" s="143"/>
      <c r="B40" s="14">
        <v>2018</v>
      </c>
      <c r="C40" s="14" t="s">
        <v>164</v>
      </c>
      <c r="D40" s="14" t="s">
        <v>42</v>
      </c>
      <c r="E40" s="6" t="s">
        <v>83</v>
      </c>
      <c r="F40" s="40">
        <v>2018</v>
      </c>
      <c r="G40" s="18">
        <f>AVERAGE(Data_mesačne!D114:D116)</f>
        <v>124.2</v>
      </c>
      <c r="H40" s="18">
        <f>AVERAGE(Data_mesačne!E114:E116)</f>
        <v>97.733333333333334</v>
      </c>
      <c r="I40" s="18">
        <f>AVERAGE(Data_mesačne!F114:F116)</f>
        <v>103.46666666666665</v>
      </c>
      <c r="J40" s="18">
        <f>AVERAGE(Data_mesačne!G114:G116)</f>
        <v>135.20000000000002</v>
      </c>
      <c r="K40" s="18">
        <f>AVERAGE(Data_mesačne!H114:H116)</f>
        <v>83.333333333333329</v>
      </c>
      <c r="L40" s="18">
        <f>AVERAGE(Data_mesačne!I114:I116)</f>
        <v>106.53333333333335</v>
      </c>
      <c r="M40" s="18">
        <f>AVERAGE(Data_mesačne!J114:J116)</f>
        <v>90.566666666666663</v>
      </c>
      <c r="N40" s="18">
        <f>AVERAGE(Data_mesačne!K114:K116)</f>
        <v>129.80000000000001</v>
      </c>
      <c r="O40" s="66" t="s">
        <v>153</v>
      </c>
      <c r="P40" s="18">
        <f>AVERAGE(Data_mesačne!M114:M116)</f>
        <v>99.8</v>
      </c>
      <c r="Q40" s="18">
        <f>AVERAGE(Data_mesačne!N114:N116)</f>
        <v>98.033333333333346</v>
      </c>
      <c r="R40" s="18">
        <f>AVERAGE(Data_mesačne!O114:O116)</f>
        <v>150.86666666666667</v>
      </c>
      <c r="S40" s="18">
        <f>AVERAGE(Data_mesačne!P114:P116)</f>
        <v>96.7</v>
      </c>
      <c r="T40" s="18">
        <f>AVERAGE(Data_mesačne!Q114:Q116)</f>
        <v>99</v>
      </c>
      <c r="U40" s="18">
        <f>AVERAGE(Data_mesačne!R114:R116)</f>
        <v>125.36666666666667</v>
      </c>
      <c r="V40" s="18">
        <f>AVERAGE(Data_mesačne!S114:S116)</f>
        <v>147.96666666666667</v>
      </c>
      <c r="W40" s="18">
        <f>AVERAGE(Data_mesačne!T114:T116)</f>
        <v>116.89999999999999</v>
      </c>
      <c r="X40" s="18">
        <f>AVERAGE(Data_mesačne!U114:U116)</f>
        <v>90.40000000000002</v>
      </c>
      <c r="Y40" s="18">
        <f>AVERAGE(Data_mesačne!V114:V116)</f>
        <v>121.03333333333335</v>
      </c>
      <c r="Z40" s="18">
        <f>AVERAGE(Data_mesačne!W114:W116)</f>
        <v>113.26666666666667</v>
      </c>
      <c r="AA40" s="18">
        <f>AVERAGE(Data_mesačne!X114:X116)</f>
        <v>122.39999999999999</v>
      </c>
      <c r="AB40" s="18">
        <f>AVERAGE(Data_mesačne!Y114:Y116)</f>
        <v>81.366666666666674</v>
      </c>
      <c r="AC40" s="1"/>
    </row>
    <row r="41" spans="1:29" x14ac:dyDescent="0.25">
      <c r="A41" s="143"/>
      <c r="B41" s="14">
        <v>2018</v>
      </c>
      <c r="C41" s="14" t="s">
        <v>165</v>
      </c>
      <c r="D41" s="14" t="s">
        <v>45</v>
      </c>
      <c r="E41" s="6" t="s">
        <v>84</v>
      </c>
      <c r="F41" s="40">
        <v>2018</v>
      </c>
      <c r="G41" s="18">
        <f>AVERAGE(Data_mesačne!D117:D119)</f>
        <v>124.43333333333332</v>
      </c>
      <c r="H41" s="18">
        <f>AVERAGE(Data_mesačne!E117:E119)</f>
        <v>97.266666666666666</v>
      </c>
      <c r="I41" s="18">
        <f>AVERAGE(Data_mesačne!F117:F119)</f>
        <v>102.13333333333333</v>
      </c>
      <c r="J41" s="18">
        <f>AVERAGE(Data_mesačne!G117:G119)</f>
        <v>130.1</v>
      </c>
      <c r="K41" s="18">
        <f>AVERAGE(Data_mesačne!H117:H119)</f>
        <v>83.266666666666666</v>
      </c>
      <c r="L41" s="18">
        <f>AVERAGE(Data_mesačne!I117:I119)</f>
        <v>110.66666666666667</v>
      </c>
      <c r="M41" s="18">
        <f>AVERAGE(Data_mesačne!J117:J119)</f>
        <v>90.433333333333337</v>
      </c>
      <c r="N41" s="18">
        <f>AVERAGE(Data_mesačne!K117:K119)</f>
        <v>130.1</v>
      </c>
      <c r="O41" s="66" t="s">
        <v>153</v>
      </c>
      <c r="P41" s="18">
        <f>AVERAGE(Data_mesačne!M117:M119)</f>
        <v>99.8</v>
      </c>
      <c r="Q41" s="18">
        <f>AVERAGE(Data_mesačne!N117:N119)</f>
        <v>98</v>
      </c>
      <c r="R41" s="18">
        <f>AVERAGE(Data_mesačne!O117:O119)</f>
        <v>148.26666666666665</v>
      </c>
      <c r="S41" s="18">
        <f>AVERAGE(Data_mesačne!P117:P119)</f>
        <v>96.100000000000009</v>
      </c>
      <c r="T41" s="18">
        <f>AVERAGE(Data_mesačne!Q117:Q119)</f>
        <v>98.399999999999991</v>
      </c>
      <c r="U41" s="18">
        <f>AVERAGE(Data_mesačne!R117:R119)</f>
        <v>128.16666666666666</v>
      </c>
      <c r="V41" s="18">
        <f>AVERAGE(Data_mesačne!S117:S119)</f>
        <v>146.6</v>
      </c>
      <c r="W41" s="18">
        <f>AVERAGE(Data_mesačne!T117:T119)</f>
        <v>119.83333333333333</v>
      </c>
      <c r="X41" s="18">
        <f>AVERAGE(Data_mesačne!U117:U119)</f>
        <v>89.399999999999991</v>
      </c>
      <c r="Y41" s="18">
        <f>AVERAGE(Data_mesačne!V117:V119)</f>
        <v>122.5</v>
      </c>
      <c r="Z41" s="18">
        <f>AVERAGE(Data_mesačne!W117:W119)</f>
        <v>114.96666666666665</v>
      </c>
      <c r="AA41" s="18">
        <f>AVERAGE(Data_mesačne!X117:X119)</f>
        <v>122.89999999999999</v>
      </c>
      <c r="AB41" s="18">
        <f>AVERAGE(Data_mesačne!Y117:Y119)</f>
        <v>81.166666666666671</v>
      </c>
      <c r="AC41" s="1"/>
    </row>
    <row r="42" spans="1:29" x14ac:dyDescent="0.25">
      <c r="A42" s="143"/>
      <c r="B42" s="14">
        <v>2018</v>
      </c>
      <c r="C42" s="14" t="s">
        <v>166</v>
      </c>
      <c r="D42" s="14" t="s">
        <v>48</v>
      </c>
      <c r="E42" s="6" t="s">
        <v>85</v>
      </c>
      <c r="F42" s="40">
        <v>2018</v>
      </c>
      <c r="G42" s="18">
        <f>AVERAGE(Data_mesačne!D120:D122)</f>
        <v>126.16666666666667</v>
      </c>
      <c r="H42" s="18">
        <f>AVERAGE(Data_mesačne!E120:E122)</f>
        <v>98.166666666666671</v>
      </c>
      <c r="I42" s="18">
        <f>AVERAGE(Data_mesačne!F120:F122)</f>
        <v>101.73333333333333</v>
      </c>
      <c r="J42" s="18">
        <f>AVERAGE(Data_mesačne!G120:G122)</f>
        <v>133.93333333333334</v>
      </c>
      <c r="K42" s="18">
        <f>AVERAGE(Data_mesačne!H120:H122)</f>
        <v>84.13333333333334</v>
      </c>
      <c r="L42" s="18">
        <f>AVERAGE(Data_mesačne!I120:I122)</f>
        <v>109.16666666666667</v>
      </c>
      <c r="M42" s="18">
        <f>AVERAGE(Data_mesačne!J120:J122)</f>
        <v>90.333333333333329</v>
      </c>
      <c r="N42" s="18">
        <f>AVERAGE(Data_mesačne!K120:K122)</f>
        <v>120.7</v>
      </c>
      <c r="O42" s="66" t="s">
        <v>153</v>
      </c>
      <c r="P42" s="18">
        <f>AVERAGE(Data_mesačne!M120:M122)</f>
        <v>99.8</v>
      </c>
      <c r="Q42" s="18">
        <f>AVERAGE(Data_mesačne!N120:N122)</f>
        <v>98.066666666666663</v>
      </c>
      <c r="R42" s="18">
        <f>AVERAGE(Data_mesačne!O120:O122)</f>
        <v>148.03333333333333</v>
      </c>
      <c r="S42" s="18">
        <f>AVERAGE(Data_mesačne!P120:P122)</f>
        <v>96.966666666666654</v>
      </c>
      <c r="T42" s="18">
        <f>AVERAGE(Data_mesačne!Q120:Q122)</f>
        <v>98.5</v>
      </c>
      <c r="U42" s="18">
        <f>AVERAGE(Data_mesačne!R120:R122)</f>
        <v>132.26666666666668</v>
      </c>
      <c r="V42" s="18">
        <f>AVERAGE(Data_mesačne!S120:S122)</f>
        <v>142.93333333333334</v>
      </c>
      <c r="W42" s="18">
        <f>AVERAGE(Data_mesačne!T120:T122)</f>
        <v>116.13333333333333</v>
      </c>
      <c r="X42" s="18">
        <f>AVERAGE(Data_mesačne!U120:U122)</f>
        <v>87.8</v>
      </c>
      <c r="Y42" s="18">
        <f>AVERAGE(Data_mesačne!V120:V122)</f>
        <v>122.19999999999999</v>
      </c>
      <c r="Z42" s="18">
        <f>AVERAGE(Data_mesačne!W120:W122)</f>
        <v>111.96666666666668</v>
      </c>
      <c r="AA42" s="18">
        <f>AVERAGE(Data_mesačne!X120:X122)</f>
        <v>122.23333333333335</v>
      </c>
      <c r="AB42" s="18">
        <f>AVERAGE(Data_mesačne!Y120:Y122)</f>
        <v>80.7</v>
      </c>
      <c r="AC42" s="1"/>
    </row>
    <row r="43" spans="1:29" x14ac:dyDescent="0.25">
      <c r="A43" s="143"/>
      <c r="B43" s="14">
        <v>2019</v>
      </c>
      <c r="C43" s="14" t="s">
        <v>163</v>
      </c>
      <c r="D43" s="14" t="s">
        <v>39</v>
      </c>
      <c r="E43" s="6" t="s">
        <v>1</v>
      </c>
      <c r="F43" s="40">
        <v>2019</v>
      </c>
      <c r="G43" s="18">
        <f>AVERAGE(Data_mesačne!D123:D125)</f>
        <v>138.16666666666666</v>
      </c>
      <c r="H43" s="18">
        <f>AVERAGE(Data_mesačne!E123:E125)</f>
        <v>100.7</v>
      </c>
      <c r="I43" s="18">
        <f>AVERAGE(Data_mesačne!F123:F125)</f>
        <v>100.8</v>
      </c>
      <c r="J43" s="18">
        <f>AVERAGE(Data_mesačne!G123:G125)</f>
        <v>130.46666666666667</v>
      </c>
      <c r="K43" s="18">
        <f>AVERAGE(Data_mesačne!H123:H125)</f>
        <v>82.766666666666666</v>
      </c>
      <c r="L43" s="18">
        <f>AVERAGE(Data_mesačne!I123:I125)</f>
        <v>96.433333333333323</v>
      </c>
      <c r="M43" s="18">
        <f>AVERAGE(Data_mesačne!J123:J125)</f>
        <v>89.633333333333326</v>
      </c>
      <c r="N43" s="18">
        <f>AVERAGE(Data_mesačne!K123:K125)</f>
        <v>135.26666666666665</v>
      </c>
      <c r="O43" s="18">
        <f>AVERAGE(Data_mesačne!L123:L125)</f>
        <v>101.59999999999998</v>
      </c>
      <c r="P43" s="18">
        <f>AVERAGE(Data_mesačne!M123:M125)</f>
        <v>109</v>
      </c>
      <c r="Q43" s="18">
        <f>AVERAGE(Data_mesačne!N123:N125)</f>
        <v>99.666666666666671</v>
      </c>
      <c r="R43" s="18">
        <f>AVERAGE(Data_mesačne!O123:O125)</f>
        <v>151.30000000000001</v>
      </c>
      <c r="S43" s="18">
        <f>AVERAGE(Data_mesačne!P123:P125)</f>
        <v>99.2</v>
      </c>
      <c r="T43" s="18">
        <f>AVERAGE(Data_mesačne!Q123:Q125)</f>
        <v>95.899999999999991</v>
      </c>
      <c r="U43" s="18">
        <f>AVERAGE(Data_mesačne!R123:R125)</f>
        <v>123.43333333333334</v>
      </c>
      <c r="V43" s="18">
        <f>AVERAGE(Data_mesačne!S123:S125)</f>
        <v>141.76666666666665</v>
      </c>
      <c r="W43" s="18">
        <f>AVERAGE(Data_mesačne!T123:T125)</f>
        <v>110.63333333333333</v>
      </c>
      <c r="X43" s="18">
        <f>AVERAGE(Data_mesačne!U123:U125)</f>
        <v>88.266666666666666</v>
      </c>
      <c r="Y43" s="18">
        <f>AVERAGE(Data_mesačne!V123:V125)</f>
        <v>119.23333333333335</v>
      </c>
      <c r="Z43" s="18">
        <f>AVERAGE(Data_mesačne!W123:W125)</f>
        <v>112.63333333333333</v>
      </c>
      <c r="AA43" s="18">
        <f>AVERAGE(Data_mesačne!X123:X125)</f>
        <v>122.7</v>
      </c>
      <c r="AB43" s="18">
        <f>AVERAGE(Data_mesačne!Y123:Y125)</f>
        <v>81.733333333333334</v>
      </c>
      <c r="AC43" s="1"/>
    </row>
    <row r="44" spans="1:29" x14ac:dyDescent="0.25">
      <c r="A44" s="143"/>
      <c r="B44" s="14">
        <v>2019</v>
      </c>
      <c r="C44" s="14" t="s">
        <v>164</v>
      </c>
      <c r="D44" s="14" t="s">
        <v>42</v>
      </c>
      <c r="E44" s="6" t="s">
        <v>86</v>
      </c>
      <c r="F44" s="40">
        <v>2019</v>
      </c>
      <c r="G44" s="18">
        <f>AVERAGE(Data_mesačne!D126:D128)</f>
        <v>138.06666666666666</v>
      </c>
      <c r="H44" s="18">
        <f>AVERAGE(Data_mesačne!E126:E128)</f>
        <v>98.733333333333334</v>
      </c>
      <c r="I44" s="18">
        <f>AVERAGE(Data_mesačne!F126:F128)</f>
        <v>101.89999999999999</v>
      </c>
      <c r="J44" s="18">
        <f>AVERAGE(Data_mesačne!G126:G128)</f>
        <v>134.96666666666667</v>
      </c>
      <c r="K44" s="18">
        <f>AVERAGE(Data_mesačne!H126:H128)</f>
        <v>83.5</v>
      </c>
      <c r="L44" s="18">
        <f>AVERAGE(Data_mesačne!I126:I128)</f>
        <v>107.43333333333334</v>
      </c>
      <c r="M44" s="18">
        <f>AVERAGE(Data_mesačne!J126:J128)</f>
        <v>90.133333333333326</v>
      </c>
      <c r="N44" s="18">
        <f>AVERAGE(Data_mesačne!K126:K128)</f>
        <v>131</v>
      </c>
      <c r="O44" s="18">
        <f>AVERAGE(Data_mesačne!L126:L128)</f>
        <v>101.59999999999998</v>
      </c>
      <c r="P44" s="18">
        <f>AVERAGE(Data_mesačne!M126:M128)</f>
        <v>113.59999999999998</v>
      </c>
      <c r="Q44" s="18">
        <f>AVERAGE(Data_mesačne!N126:N128)</f>
        <v>103.8</v>
      </c>
      <c r="R44" s="18">
        <f>AVERAGE(Data_mesačne!O126:O128)</f>
        <v>147.9</v>
      </c>
      <c r="S44" s="18">
        <f>AVERAGE(Data_mesačne!P126:P128)</f>
        <v>99.866666666666674</v>
      </c>
      <c r="T44" s="18">
        <f>AVERAGE(Data_mesačne!Q126:Q128)</f>
        <v>94.466666666666683</v>
      </c>
      <c r="U44" s="18">
        <f>AVERAGE(Data_mesačne!R126:R128)</f>
        <v>123.53333333333335</v>
      </c>
      <c r="V44" s="18">
        <f>AVERAGE(Data_mesačne!S126:S128)</f>
        <v>145</v>
      </c>
      <c r="W44" s="18">
        <f>AVERAGE(Data_mesačne!T126:T128)</f>
        <v>110.16666666666667</v>
      </c>
      <c r="X44" s="18">
        <f>AVERAGE(Data_mesačne!U126:U128)</f>
        <v>89.366666666666674</v>
      </c>
      <c r="Y44" s="18">
        <f>AVERAGE(Data_mesačne!V126:V128)</f>
        <v>134.73333333333335</v>
      </c>
      <c r="Z44" s="18">
        <f>AVERAGE(Data_mesačne!W126:W128)</f>
        <v>111.23333333333333</v>
      </c>
      <c r="AA44" s="18">
        <f>AVERAGE(Data_mesačne!X126:X128)</f>
        <v>122.2</v>
      </c>
      <c r="AB44" s="18">
        <f>AVERAGE(Data_mesačne!Y126:Y128)</f>
        <v>81.433333333333337</v>
      </c>
      <c r="AC44" s="1"/>
    </row>
    <row r="45" spans="1:29" x14ac:dyDescent="0.25">
      <c r="A45" s="143"/>
      <c r="B45" s="14">
        <v>2019</v>
      </c>
      <c r="C45" s="14" t="s">
        <v>165</v>
      </c>
      <c r="D45" s="14" t="s">
        <v>45</v>
      </c>
      <c r="E45" s="6" t="s">
        <v>87</v>
      </c>
      <c r="F45" s="40">
        <v>2019</v>
      </c>
      <c r="G45" s="18">
        <f>AVERAGE(Data_mesačne!D129:D131)</f>
        <v>130.83333333333334</v>
      </c>
      <c r="H45" s="18">
        <f>AVERAGE(Data_mesačne!E129:E131)</f>
        <v>100.16666666666667</v>
      </c>
      <c r="I45" s="18">
        <f>AVERAGE(Data_mesačne!F129:F131)</f>
        <v>101.23333333333335</v>
      </c>
      <c r="J45" s="18">
        <f>AVERAGE(Data_mesačne!G129:G131)</f>
        <v>153.13333333333333</v>
      </c>
      <c r="K45" s="18">
        <f>AVERAGE(Data_mesačne!H129:H131)</f>
        <v>84.13333333333334</v>
      </c>
      <c r="L45" s="18">
        <f>AVERAGE(Data_mesačne!I129:I131)</f>
        <v>103.23333333333333</v>
      </c>
      <c r="M45" s="18">
        <f>AVERAGE(Data_mesačne!J129:J131)</f>
        <v>89.600000000000009</v>
      </c>
      <c r="N45" s="18">
        <f>AVERAGE(Data_mesačne!K129:K131)</f>
        <v>134.6</v>
      </c>
      <c r="O45" s="18">
        <f>AVERAGE(Data_mesačne!L129:L131)</f>
        <v>101.59999999999998</v>
      </c>
      <c r="P45" s="18">
        <f>AVERAGE(Data_mesačne!M129:M131)</f>
        <v>113.59999999999998</v>
      </c>
      <c r="Q45" s="18">
        <f>AVERAGE(Data_mesačne!N129:N131)</f>
        <v>103.86666666666667</v>
      </c>
      <c r="R45" s="18">
        <f>AVERAGE(Data_mesačne!O129:O131)</f>
        <v>145.86666666666667</v>
      </c>
      <c r="S45" s="18">
        <f>AVERAGE(Data_mesačne!P129:P131)</f>
        <v>99.066666666666663</v>
      </c>
      <c r="T45" s="18">
        <f>AVERAGE(Data_mesačne!Q129:Q131)</f>
        <v>95.133333333333326</v>
      </c>
      <c r="U45" s="18">
        <f>AVERAGE(Data_mesačne!R129:R131)</f>
        <v>118.8</v>
      </c>
      <c r="V45" s="18">
        <f>AVERAGE(Data_mesačne!S129:S131)</f>
        <v>139.93333333333334</v>
      </c>
      <c r="W45" s="18">
        <f>AVERAGE(Data_mesačne!T129:T131)</f>
        <v>106.96666666666665</v>
      </c>
      <c r="X45" s="18">
        <f>AVERAGE(Data_mesačne!U129:U131)</f>
        <v>86.366666666666674</v>
      </c>
      <c r="Y45" s="18">
        <f>AVERAGE(Data_mesačne!V129:V131)</f>
        <v>140.16666666666666</v>
      </c>
      <c r="Z45" s="18">
        <f>AVERAGE(Data_mesačne!W129:W131)</f>
        <v>113.96666666666665</v>
      </c>
      <c r="AA45" s="18">
        <f>AVERAGE(Data_mesačne!X129:X131)</f>
        <v>121.26666666666667</v>
      </c>
      <c r="AB45" s="18">
        <f>AVERAGE(Data_mesačne!Y129:Y131)</f>
        <v>79.866666666666674</v>
      </c>
      <c r="AC45" s="1"/>
    </row>
    <row r="46" spans="1:29" x14ac:dyDescent="0.25">
      <c r="A46" s="143"/>
      <c r="B46" s="14">
        <v>2019</v>
      </c>
      <c r="C46" s="14" t="s">
        <v>166</v>
      </c>
      <c r="D46" s="14" t="s">
        <v>48</v>
      </c>
      <c r="E46" s="6" t="s">
        <v>88</v>
      </c>
      <c r="F46" s="40">
        <v>2019</v>
      </c>
      <c r="G46" s="18">
        <f>AVERAGE(Data_mesačne!D132:D134)</f>
        <v>129.70000000000002</v>
      </c>
      <c r="H46" s="18">
        <f>AVERAGE(Data_mesačne!E132:E134)</f>
        <v>100.06666666666666</v>
      </c>
      <c r="I46" s="18">
        <f>AVERAGE(Data_mesačne!F132:F134)</f>
        <v>100.33333333333333</v>
      </c>
      <c r="J46" s="18">
        <f>AVERAGE(Data_mesačne!G132:G134)</f>
        <v>157.1</v>
      </c>
      <c r="K46" s="18">
        <f>AVERAGE(Data_mesačne!H132:H134)</f>
        <v>84</v>
      </c>
      <c r="L46" s="18">
        <f>AVERAGE(Data_mesačne!I132:I134)</f>
        <v>103.66666666666667</v>
      </c>
      <c r="M46" s="18">
        <f>AVERAGE(Data_mesačne!J132:J134)</f>
        <v>89.566666666666663</v>
      </c>
      <c r="N46" s="18">
        <f>AVERAGE(Data_mesačne!K132:K134)</f>
        <v>145</v>
      </c>
      <c r="O46" s="18">
        <f>AVERAGE(Data_mesačne!L132:L134)</f>
        <v>101.59999999999998</v>
      </c>
      <c r="P46" s="18">
        <f>AVERAGE(Data_mesačne!M132:M134)</f>
        <v>113.59999999999998</v>
      </c>
      <c r="Q46" s="18">
        <f>AVERAGE(Data_mesačne!N132:N134)</f>
        <v>103</v>
      </c>
      <c r="R46" s="18">
        <f>AVERAGE(Data_mesačne!O132:O134)</f>
        <v>145</v>
      </c>
      <c r="S46" s="18">
        <f>AVERAGE(Data_mesačne!P132:P134)</f>
        <v>99.433333333333337</v>
      </c>
      <c r="T46" s="18">
        <f>AVERAGE(Data_mesačne!Q132:Q134)</f>
        <v>90.566666666666663</v>
      </c>
      <c r="U46" s="18">
        <f>AVERAGE(Data_mesačne!R132:R134)</f>
        <v>118.76666666666667</v>
      </c>
      <c r="V46" s="18">
        <f>AVERAGE(Data_mesačne!S132:S134)</f>
        <v>132.6</v>
      </c>
      <c r="W46" s="18">
        <f>AVERAGE(Data_mesačne!T132:T134)</f>
        <v>105.56666666666668</v>
      </c>
      <c r="X46" s="18">
        <f>AVERAGE(Data_mesačne!U132:U134)</f>
        <v>86.133333333333326</v>
      </c>
      <c r="Y46" s="18">
        <f>AVERAGE(Data_mesačne!V132:V134)</f>
        <v>140.63333333333333</v>
      </c>
      <c r="Z46" s="18">
        <f>AVERAGE(Data_mesačne!W132:W134)</f>
        <v>111.69999999999999</v>
      </c>
      <c r="AA46" s="18">
        <f>AVERAGE(Data_mesačne!X132:X134)</f>
        <v>121.10000000000001</v>
      </c>
      <c r="AB46" s="18">
        <f>AVERAGE(Data_mesačne!Y132:Y134)</f>
        <v>79.7</v>
      </c>
      <c r="AC46" s="1"/>
    </row>
    <row r="47" spans="1:29" x14ac:dyDescent="0.25">
      <c r="A47" s="143"/>
      <c r="B47" s="14">
        <v>2020</v>
      </c>
      <c r="C47" s="14" t="s">
        <v>163</v>
      </c>
      <c r="D47" s="14" t="s">
        <v>39</v>
      </c>
      <c r="E47" s="6" t="s">
        <v>89</v>
      </c>
      <c r="F47" s="40">
        <v>2020</v>
      </c>
      <c r="G47" s="18">
        <f>AVERAGE(Data_mesačne!D135:D137)</f>
        <v>133.36666666666667</v>
      </c>
      <c r="H47" s="18">
        <f>AVERAGE(Data_mesačne!E135:E137)</f>
        <v>98.8</v>
      </c>
      <c r="I47" s="18">
        <f>AVERAGE(Data_mesačne!F135:F137)</f>
        <v>100.90000000000002</v>
      </c>
      <c r="J47" s="18">
        <f>AVERAGE(Data_mesačne!G135:G137)</f>
        <v>157.36666666666667</v>
      </c>
      <c r="K47" s="18">
        <f>AVERAGE(Data_mesačne!H135:H137)</f>
        <v>83.8</v>
      </c>
      <c r="L47" s="18">
        <f>AVERAGE(Data_mesačne!I135:I137)</f>
        <v>97.466666666666654</v>
      </c>
      <c r="M47" s="18">
        <f>AVERAGE(Data_mesačne!J135:J137)</f>
        <v>88.933333333333337</v>
      </c>
      <c r="N47" s="18">
        <f>AVERAGE(Data_mesačne!K135:K137)</f>
        <v>143.70000000000002</v>
      </c>
      <c r="O47" s="18">
        <f>AVERAGE(Data_mesačne!L135:L137)</f>
        <v>120.59999999999998</v>
      </c>
      <c r="P47" s="18">
        <f>AVERAGE(Data_mesačne!M135:M137)</f>
        <v>113.59999999999998</v>
      </c>
      <c r="Q47" s="18">
        <f>AVERAGE(Data_mesačne!N135:N137)</f>
        <v>105.96666666666665</v>
      </c>
      <c r="R47" s="18">
        <f>AVERAGE(Data_mesačne!O135:O137)</f>
        <v>149.36666666666665</v>
      </c>
      <c r="S47" s="18">
        <f>AVERAGE(Data_mesačne!P135:P137)</f>
        <v>101.86666666666667</v>
      </c>
      <c r="T47" s="18">
        <f>AVERAGE(Data_mesačne!Q135:Q137)</f>
        <v>88.600000000000009</v>
      </c>
      <c r="U47" s="18">
        <f>AVERAGE(Data_mesačne!R135:R137)</f>
        <v>116.43333333333332</v>
      </c>
      <c r="V47" s="18">
        <f>AVERAGE(Data_mesačne!S135:S137)</f>
        <v>129.43333333333331</v>
      </c>
      <c r="W47" s="18">
        <f>AVERAGE(Data_mesačne!T135:T137)</f>
        <v>104.73333333333333</v>
      </c>
      <c r="X47" s="18">
        <f>AVERAGE(Data_mesačne!U135:U137)</f>
        <v>86.966666666666654</v>
      </c>
      <c r="Y47" s="18">
        <f>AVERAGE(Data_mesačne!V135:V137)</f>
        <v>142.23333333333335</v>
      </c>
      <c r="Z47" s="18">
        <f>AVERAGE(Data_mesačne!W135:W137)</f>
        <v>109.76666666666665</v>
      </c>
      <c r="AA47" s="18">
        <f>AVERAGE(Data_mesačne!X135:X137)</f>
        <v>119.63333333333333</v>
      </c>
      <c r="AB47" s="18">
        <f>AVERAGE(Data_mesačne!Y135:Y137)</f>
        <v>80.099999999999994</v>
      </c>
      <c r="AC47" s="1"/>
    </row>
    <row r="48" spans="1:29" x14ac:dyDescent="0.25">
      <c r="A48" s="143"/>
      <c r="B48" s="14">
        <v>2020</v>
      </c>
      <c r="C48" s="14" t="s">
        <v>164</v>
      </c>
      <c r="D48" s="14" t="s">
        <v>42</v>
      </c>
      <c r="E48" s="6" t="s">
        <v>90</v>
      </c>
      <c r="F48" s="40">
        <v>2020</v>
      </c>
      <c r="G48" s="18">
        <f>AVERAGE(Data_mesačne!D138:D140)</f>
        <v>130.9</v>
      </c>
      <c r="H48" s="18">
        <f>AVERAGE(Data_mesačne!E138:E140)</f>
        <v>94.133333333333326</v>
      </c>
      <c r="I48" s="18">
        <f>AVERAGE(Data_mesačne!F138:F140)</f>
        <v>101.46666666666665</v>
      </c>
      <c r="J48" s="18">
        <f>AVERAGE(Data_mesačne!G138:G140)</f>
        <v>149.6</v>
      </c>
      <c r="K48" s="18">
        <f>AVERAGE(Data_mesačne!H138:H140)</f>
        <v>85</v>
      </c>
      <c r="L48" s="18">
        <f>AVERAGE(Data_mesačne!I138:I140)</f>
        <v>65.966666666666654</v>
      </c>
      <c r="M48" s="18">
        <f>AVERAGE(Data_mesačne!J138:J140)</f>
        <v>102.46666666666665</v>
      </c>
      <c r="N48" s="18">
        <f>AVERAGE(Data_mesačne!K138:K140)</f>
        <v>128.20000000000002</v>
      </c>
      <c r="O48" s="18">
        <f>AVERAGE(Data_mesačne!L138:L140)</f>
        <v>120.59999999999998</v>
      </c>
      <c r="P48" s="18">
        <f>AVERAGE(Data_mesačne!M138:M140)</f>
        <v>113.59999999999998</v>
      </c>
      <c r="Q48" s="18">
        <f>AVERAGE(Data_mesačne!N138:N140)</f>
        <v>110.16666666666667</v>
      </c>
      <c r="R48" s="18">
        <f>AVERAGE(Data_mesačne!O138:O140)</f>
        <v>139.83333333333334</v>
      </c>
      <c r="S48" s="18">
        <f>AVERAGE(Data_mesačne!P138:P140)</f>
        <v>100.66666666666667</v>
      </c>
      <c r="T48" s="18">
        <f>AVERAGE(Data_mesačne!Q138:Q140)</f>
        <v>89.733333333333334</v>
      </c>
      <c r="U48" s="18">
        <f>AVERAGE(Data_mesačne!R138:R140)</f>
        <v>111.7</v>
      </c>
      <c r="V48" s="18">
        <f>AVERAGE(Data_mesačne!S138:S140)</f>
        <v>130.53333333333333</v>
      </c>
      <c r="W48" s="18">
        <f>AVERAGE(Data_mesačne!T138:T140)</f>
        <v>106.16666666666667</v>
      </c>
      <c r="X48" s="18">
        <f>AVERAGE(Data_mesačne!U138:U140)</f>
        <v>81.733333333333334</v>
      </c>
      <c r="Y48" s="18">
        <f>AVERAGE(Data_mesačne!V138:V140)</f>
        <v>141.63333333333333</v>
      </c>
      <c r="Z48" s="18">
        <f>AVERAGE(Data_mesačne!W138:W140)</f>
        <v>112.23333333333335</v>
      </c>
      <c r="AA48" s="18">
        <f>AVERAGE(Data_mesačne!X138:X140)</f>
        <v>119.96666666666665</v>
      </c>
      <c r="AB48" s="18">
        <f>AVERAGE(Data_mesačne!Y138:Y140)</f>
        <v>78.7</v>
      </c>
      <c r="AC48" s="1"/>
    </row>
    <row r="49" spans="1:31" x14ac:dyDescent="0.25">
      <c r="A49" s="143"/>
      <c r="B49" s="14">
        <v>2020</v>
      </c>
      <c r="C49" s="14" t="s">
        <v>165</v>
      </c>
      <c r="D49" s="14" t="s">
        <v>45</v>
      </c>
      <c r="E49" s="6" t="s">
        <v>91</v>
      </c>
      <c r="F49" s="40">
        <v>2020</v>
      </c>
      <c r="G49" s="18">
        <f>AVERAGE(Data_mesačne!D141:D143)</f>
        <v>132.16666666666669</v>
      </c>
      <c r="H49" s="18">
        <f>AVERAGE(Data_mesačne!E141:E143)</f>
        <v>95.100000000000009</v>
      </c>
      <c r="I49" s="18">
        <f>AVERAGE(Data_mesačne!F141:F143)</f>
        <v>99.533333333333346</v>
      </c>
      <c r="J49" s="18">
        <f>AVERAGE(Data_mesačne!G141:G143)</f>
        <v>136.93333333333331</v>
      </c>
      <c r="K49" s="18">
        <f>AVERAGE(Data_mesačne!H141:H143)</f>
        <v>83.833333333333329</v>
      </c>
      <c r="L49" s="18">
        <f>AVERAGE(Data_mesačne!I141:I143)</f>
        <v>70.699999999999989</v>
      </c>
      <c r="M49" s="18">
        <f>AVERAGE(Data_mesačne!J141:J143)</f>
        <v>103.33333333333333</v>
      </c>
      <c r="N49" s="18">
        <f>AVERAGE(Data_mesačne!K141:K143)</f>
        <v>124.8</v>
      </c>
      <c r="O49" s="18">
        <f>AVERAGE(Data_mesačne!L141:L143)</f>
        <v>120.59999999999998</v>
      </c>
      <c r="P49" s="18">
        <f>AVERAGE(Data_mesačne!M141:M143)</f>
        <v>113.59999999999998</v>
      </c>
      <c r="Q49" s="18">
        <f>AVERAGE(Data_mesačne!N141:N143)</f>
        <v>111.26666666666667</v>
      </c>
      <c r="R49" s="18">
        <f>AVERAGE(Data_mesačne!O141:O143)</f>
        <v>135.93333333333334</v>
      </c>
      <c r="S49" s="18">
        <f>AVERAGE(Data_mesačne!P141:P143)</f>
        <v>100.16666666666667</v>
      </c>
      <c r="T49" s="18">
        <f>AVERAGE(Data_mesačne!Q141:Q143)</f>
        <v>84.63333333333334</v>
      </c>
      <c r="U49" s="18">
        <f>AVERAGE(Data_mesačne!R141:R143)</f>
        <v>110.8</v>
      </c>
      <c r="V49" s="18">
        <f>AVERAGE(Data_mesačne!S141:S143)</f>
        <v>129</v>
      </c>
      <c r="W49" s="18">
        <f>AVERAGE(Data_mesačne!T141:T143)</f>
        <v>101.83333333333333</v>
      </c>
      <c r="X49" s="18">
        <f>AVERAGE(Data_mesačne!U141:U143)</f>
        <v>87.399999999999991</v>
      </c>
      <c r="Y49" s="18">
        <f>AVERAGE(Data_mesačne!V141:V143)</f>
        <v>135.69999999999999</v>
      </c>
      <c r="Z49" s="18">
        <f>AVERAGE(Data_mesačne!W141:W143)</f>
        <v>107.63333333333333</v>
      </c>
      <c r="AA49" s="18">
        <f>AVERAGE(Data_mesačne!X141:X143)</f>
        <v>120.23333333333335</v>
      </c>
      <c r="AB49" s="18">
        <f>AVERAGE(Data_mesačne!Y141:Y143)</f>
        <v>78.733333333333334</v>
      </c>
      <c r="AC49" s="1"/>
    </row>
    <row r="50" spans="1:31" x14ac:dyDescent="0.25">
      <c r="A50" s="143"/>
      <c r="B50" s="14">
        <v>2020</v>
      </c>
      <c r="C50" s="14" t="s">
        <v>166</v>
      </c>
      <c r="D50" s="14" t="s">
        <v>48</v>
      </c>
      <c r="E50" s="6" t="s">
        <v>92</v>
      </c>
      <c r="F50" s="40">
        <v>2020</v>
      </c>
      <c r="G50" s="18">
        <f>AVERAGE(Data_mesačne!D144:D146)</f>
        <v>131.79999999999998</v>
      </c>
      <c r="H50" s="18">
        <f>AVERAGE(Data_mesačne!E144:E146)</f>
        <v>95.966666666666654</v>
      </c>
      <c r="I50" s="18">
        <f>AVERAGE(Data_mesačne!F144:F146)</f>
        <v>100.86666666666667</v>
      </c>
      <c r="J50" s="18">
        <f>AVERAGE(Data_mesačne!G144:G146)</f>
        <v>132.63333333333333</v>
      </c>
      <c r="K50" s="18">
        <f>AVERAGE(Data_mesačne!H144:H146)</f>
        <v>83.100000000000009</v>
      </c>
      <c r="L50" s="18">
        <f>AVERAGE(Data_mesačne!I144:I146)</f>
        <v>68.466666666666654</v>
      </c>
      <c r="M50" s="18">
        <f>AVERAGE(Data_mesačne!J144:J146)</f>
        <v>103.36666666666667</v>
      </c>
      <c r="N50" s="18">
        <f>AVERAGE(Data_mesačne!K144:K146)</f>
        <v>130.96666666666667</v>
      </c>
      <c r="O50" s="18">
        <f>AVERAGE(Data_mesačne!L144:L146)</f>
        <v>120.59999999999998</v>
      </c>
      <c r="P50" s="18">
        <f>AVERAGE(Data_mesačne!M144:M146)</f>
        <v>113.59999999999998</v>
      </c>
      <c r="Q50" s="18">
        <f>AVERAGE(Data_mesačne!N144:N146)</f>
        <v>110.06666666666666</v>
      </c>
      <c r="R50" s="18">
        <f>AVERAGE(Data_mesačne!O144:O146)</f>
        <v>136.79999999999998</v>
      </c>
      <c r="S50" s="18">
        <f>AVERAGE(Data_mesačne!P144:P146)</f>
        <v>99.833333333333329</v>
      </c>
      <c r="T50" s="18">
        <f>AVERAGE(Data_mesačne!Q144:Q146)</f>
        <v>88.333333333333329</v>
      </c>
      <c r="U50" s="18">
        <f>AVERAGE(Data_mesačne!R144:R146)</f>
        <v>111.7</v>
      </c>
      <c r="V50" s="18">
        <f>AVERAGE(Data_mesačne!S144:S146)</f>
        <v>131.06666666666666</v>
      </c>
      <c r="W50" s="18">
        <f>AVERAGE(Data_mesačne!T144:T146)</f>
        <v>101.90000000000002</v>
      </c>
      <c r="X50" s="18">
        <f>AVERAGE(Data_mesačne!U144:U146)</f>
        <v>91.8</v>
      </c>
      <c r="Y50" s="18">
        <f>AVERAGE(Data_mesačne!V144:V146)</f>
        <v>134.9</v>
      </c>
      <c r="Z50" s="18">
        <f>AVERAGE(Data_mesačne!W144:W146)</f>
        <v>109.66666666666667</v>
      </c>
      <c r="AA50" s="18">
        <f>AVERAGE(Data_mesačne!X144:X146)</f>
        <v>120.03333333333335</v>
      </c>
      <c r="AB50" s="18">
        <f>AVERAGE(Data_mesačne!Y144:Y146)</f>
        <v>79.999999999999986</v>
      </c>
      <c r="AC50" s="1"/>
    </row>
    <row r="51" spans="1:31" x14ac:dyDescent="0.25">
      <c r="A51" s="144" t="s">
        <v>93</v>
      </c>
      <c r="B51" s="14">
        <v>2021</v>
      </c>
      <c r="C51" s="14" t="s">
        <v>163</v>
      </c>
      <c r="D51" s="14" t="s">
        <v>39</v>
      </c>
      <c r="E51" s="6" t="s">
        <v>94</v>
      </c>
      <c r="F51" s="40">
        <v>2021</v>
      </c>
      <c r="G51" s="18">
        <f>AVERAGE(Data_mesačne!D147:D149)</f>
        <v>133.93333333333337</v>
      </c>
      <c r="H51" s="18">
        <f>AVERAGE(Data_mesačne!E147:E149)</f>
        <v>99.2</v>
      </c>
      <c r="I51" s="18">
        <f>AVERAGE(Data_mesačne!F147:F149)</f>
        <v>105.66666666666667</v>
      </c>
      <c r="J51" s="18">
        <f>AVERAGE(Data_mesačne!G147:G149)</f>
        <v>130.93333333333334</v>
      </c>
      <c r="K51" s="18">
        <f>AVERAGE(Data_mesačne!H147:H149)</f>
        <v>79.333333333333329</v>
      </c>
      <c r="L51" s="18">
        <f>AVERAGE(Data_mesačne!I147:I149)</f>
        <v>86.066666666666677</v>
      </c>
      <c r="M51" s="18">
        <f>AVERAGE(Data_mesačne!J147:J149)</f>
        <v>107.39999999999999</v>
      </c>
      <c r="N51" s="18">
        <f>AVERAGE(Data_mesačne!K147:K149)</f>
        <v>138.79999999999998</v>
      </c>
      <c r="O51" s="18">
        <f>AVERAGE(Data_mesačne!L147:L149)</f>
        <v>120.59999999999998</v>
      </c>
      <c r="P51" s="18">
        <f>AVERAGE(Data_mesačne!M147:M149)</f>
        <v>113.59999999999998</v>
      </c>
      <c r="Q51" s="18">
        <f>AVERAGE(Data_mesačne!N147:N149)</f>
        <v>112.56666666666666</v>
      </c>
      <c r="R51" s="18">
        <f>AVERAGE(Data_mesačne!O147:O149)</f>
        <v>138.03333333333333</v>
      </c>
      <c r="S51" s="18">
        <f>AVERAGE(Data_mesačne!P147:P149)</f>
        <v>101.33333333333333</v>
      </c>
      <c r="T51" s="18">
        <f>AVERAGE(Data_mesačne!Q147:Q149)</f>
        <v>96.5</v>
      </c>
      <c r="U51" s="18">
        <f>AVERAGE(Data_mesačne!R147:R149)</f>
        <v>111.53333333333335</v>
      </c>
      <c r="V51" s="18">
        <f>AVERAGE(Data_mesačne!S147:S149)</f>
        <v>139.89999999999998</v>
      </c>
      <c r="W51" s="18">
        <f>AVERAGE(Data_mesačne!T147:T149)</f>
        <v>112.46666666666665</v>
      </c>
      <c r="X51" s="18">
        <f>AVERAGE(Data_mesačne!U147:U149)</f>
        <v>100.66666666666667</v>
      </c>
      <c r="Y51" s="18">
        <f>AVERAGE(Data_mesačne!V147:V149)</f>
        <v>132.66666666666666</v>
      </c>
      <c r="Z51" s="18">
        <f>AVERAGE(Data_mesačne!W147:W149)</f>
        <v>106.80000000000001</v>
      </c>
      <c r="AA51" s="18">
        <f>AVERAGE(Data_mesačne!X147:X149)</f>
        <v>120.59999999999998</v>
      </c>
      <c r="AB51" s="18">
        <f>AVERAGE(Data_mesačne!Y147:Y149)</f>
        <v>83.899999999999991</v>
      </c>
      <c r="AC51" s="1"/>
    </row>
    <row r="52" spans="1:31" x14ac:dyDescent="0.25">
      <c r="A52" s="144"/>
      <c r="B52" s="14">
        <v>2021</v>
      </c>
      <c r="C52" s="14" t="s">
        <v>164</v>
      </c>
      <c r="D52" s="14" t="s">
        <v>42</v>
      </c>
      <c r="E52" s="6" t="s">
        <v>95</v>
      </c>
      <c r="F52" s="40">
        <v>2021</v>
      </c>
      <c r="G52" s="18">
        <f>AVERAGE(Data_mesačne!D150:D152)</f>
        <v>135.1</v>
      </c>
      <c r="H52" s="18">
        <f>AVERAGE(Data_mesačne!E150:E152)</f>
        <v>98.833333333333329</v>
      </c>
      <c r="I52" s="18">
        <f>AVERAGE(Data_mesačne!F150:F152)</f>
        <v>139.03333333333333</v>
      </c>
      <c r="J52" s="18">
        <f>AVERAGE(Data_mesačne!G150:G152)</f>
        <v>140.13333333333335</v>
      </c>
      <c r="K52" s="18">
        <f>AVERAGE(Data_mesačne!H150:H152)</f>
        <v>80.966666666666654</v>
      </c>
      <c r="L52" s="18">
        <f>AVERAGE(Data_mesačne!I150:I152)</f>
        <v>97.533333333333346</v>
      </c>
      <c r="M52" s="18">
        <f>AVERAGE(Data_mesačne!J150:J152)</f>
        <v>124.16666666666667</v>
      </c>
      <c r="N52" s="18">
        <f>AVERAGE(Data_mesačne!K150:K152)</f>
        <v>129.20000000000002</v>
      </c>
      <c r="O52" s="18">
        <f>AVERAGE(Data_mesačne!L150:L152)</f>
        <v>120.59999999999998</v>
      </c>
      <c r="P52" s="18">
        <f>AVERAGE(Data_mesačne!M150:M152)</f>
        <v>113.59999999999998</v>
      </c>
      <c r="Q52" s="18">
        <f>AVERAGE(Data_mesačne!N150:N152)</f>
        <v>114.26666666666667</v>
      </c>
      <c r="R52" s="18">
        <f>AVERAGE(Data_mesačne!O150:O152)</f>
        <v>145.20000000000002</v>
      </c>
      <c r="S52" s="18">
        <f>AVERAGE(Data_mesačne!P150:P152)</f>
        <v>101.13333333333333</v>
      </c>
      <c r="T52" s="18">
        <f>AVERAGE(Data_mesačne!Q150:Q152)</f>
        <v>117.86666666666666</v>
      </c>
      <c r="U52" s="18">
        <f>AVERAGE(Data_mesačne!R150:R152)</f>
        <v>117.40000000000002</v>
      </c>
      <c r="V52" s="18">
        <f>AVERAGE(Data_mesačne!S150:S152)</f>
        <v>158.36666666666667</v>
      </c>
      <c r="W52" s="18">
        <f>AVERAGE(Data_mesačne!T150:T152)</f>
        <v>126.43333333333334</v>
      </c>
      <c r="X52" s="18">
        <f>AVERAGE(Data_mesačne!U150:U152)</f>
        <v>115.59999999999998</v>
      </c>
      <c r="Y52" s="18">
        <f>AVERAGE(Data_mesačne!V150:V152)</f>
        <v>130.9</v>
      </c>
      <c r="Z52" s="18">
        <f>AVERAGE(Data_mesačne!W150:W152)</f>
        <v>112.96666666666665</v>
      </c>
      <c r="AA52" s="18">
        <f>AVERAGE(Data_mesačne!X150:X152)</f>
        <v>121.59999999999998</v>
      </c>
      <c r="AB52" s="18">
        <f>AVERAGE(Data_mesačne!Y150:Y152)</f>
        <v>88.766666666666652</v>
      </c>
      <c r="AC52" s="1"/>
    </row>
    <row r="53" spans="1:31" x14ac:dyDescent="0.25">
      <c r="A53" s="144"/>
      <c r="B53" s="14">
        <v>2021</v>
      </c>
      <c r="C53" s="14" t="s">
        <v>165</v>
      </c>
      <c r="D53" s="14" t="s">
        <v>45</v>
      </c>
      <c r="E53" s="6" t="s">
        <v>96</v>
      </c>
      <c r="F53" s="40">
        <v>2021</v>
      </c>
      <c r="G53" s="18">
        <f>AVERAGE(Data_mesačne!D153:D155)</f>
        <v>136.16666666666666</v>
      </c>
      <c r="H53" s="18">
        <f>AVERAGE(Data_mesačne!E153:E155)</f>
        <v>98.833333333333329</v>
      </c>
      <c r="I53" s="18">
        <f>AVERAGE(Data_mesačne!F153:F155)</f>
        <v>171.83333333333334</v>
      </c>
      <c r="J53" s="18">
        <f>AVERAGE(Data_mesačne!G153:G155)</f>
        <v>160.20000000000002</v>
      </c>
      <c r="K53" s="18">
        <f>AVERAGE(Data_mesačne!H153:H155)</f>
        <v>93.333333333333329</v>
      </c>
      <c r="L53" s="18">
        <f>AVERAGE(Data_mesačne!I153:I155)</f>
        <v>108.73333333333333</v>
      </c>
      <c r="M53" s="18">
        <f>AVERAGE(Data_mesačne!J153:J155)</f>
        <v>123.66666666666667</v>
      </c>
      <c r="N53" s="18">
        <f>AVERAGE(Data_mesačne!K153:K155)</f>
        <v>130.1</v>
      </c>
      <c r="O53" s="18">
        <f>AVERAGE(Data_mesačne!L153:L155)</f>
        <v>120.59999999999998</v>
      </c>
      <c r="P53" s="18">
        <f>AVERAGE(Data_mesačne!M153:M155)</f>
        <v>113.59999999999998</v>
      </c>
      <c r="Q53" s="18">
        <f>AVERAGE(Data_mesačne!N153:N155)</f>
        <v>114.2</v>
      </c>
      <c r="R53" s="18">
        <f>AVERAGE(Data_mesačne!O153:O155)</f>
        <v>160.9</v>
      </c>
      <c r="S53" s="18">
        <f>AVERAGE(Data_mesačne!P153:P155)</f>
        <v>101.06666666666668</v>
      </c>
      <c r="T53" s="18">
        <f>AVERAGE(Data_mesačne!Q153:Q155)</f>
        <v>153.6</v>
      </c>
      <c r="U53" s="18">
        <f>AVERAGE(Data_mesačne!R153:R155)</f>
        <v>121.63333333333333</v>
      </c>
      <c r="V53" s="18">
        <f>AVERAGE(Data_mesačne!S153:S155)</f>
        <v>184.96666666666667</v>
      </c>
      <c r="W53" s="18">
        <f>AVERAGE(Data_mesačne!T153:T155)</f>
        <v>136.03333333333333</v>
      </c>
      <c r="X53" s="18">
        <f>AVERAGE(Data_mesačne!U153:U155)</f>
        <v>118.06666666666666</v>
      </c>
      <c r="Y53" s="18">
        <f>AVERAGE(Data_mesačne!V153:V155)</f>
        <v>124.23333333333335</v>
      </c>
      <c r="Z53" s="18">
        <f>AVERAGE(Data_mesačne!W153:W155)</f>
        <v>121.33333333333333</v>
      </c>
      <c r="AA53" s="18">
        <f>AVERAGE(Data_mesačne!X153:X155)</f>
        <v>123.63333333333333</v>
      </c>
      <c r="AB53" s="18">
        <f>AVERAGE(Data_mesačne!Y153:Y155)</f>
        <v>93.166666666666671</v>
      </c>
      <c r="AC53" s="1"/>
    </row>
    <row r="54" spans="1:31" x14ac:dyDescent="0.25">
      <c r="A54" s="144"/>
      <c r="B54" s="14">
        <v>2021</v>
      </c>
      <c r="C54" s="14" t="s">
        <v>166</v>
      </c>
      <c r="D54" s="14" t="s">
        <v>48</v>
      </c>
      <c r="E54" s="6" t="s">
        <v>97</v>
      </c>
      <c r="F54" s="40">
        <v>2021</v>
      </c>
      <c r="G54" s="18">
        <f>AVERAGE(Data_mesačne!D156:D158)</f>
        <v>137.6</v>
      </c>
      <c r="H54" s="18">
        <f>AVERAGE(Data_mesačne!E156:E158)</f>
        <v>100.89999999999999</v>
      </c>
      <c r="I54" s="18">
        <f>AVERAGE(Data_mesačne!F156:F158)</f>
        <v>165.13333333333333</v>
      </c>
      <c r="J54" s="18">
        <f>AVERAGE(Data_mesačne!G156:G158)</f>
        <v>143.26666666666665</v>
      </c>
      <c r="K54" s="18">
        <f>AVERAGE(Data_mesačne!H156:H158)</f>
        <v>98.033333333333346</v>
      </c>
      <c r="L54" s="18">
        <f>AVERAGE(Data_mesačne!I156:I158)</f>
        <v>123.46666666666665</v>
      </c>
      <c r="M54" s="18">
        <f>AVERAGE(Data_mesačne!J156:J158)</f>
        <v>126.43333333333334</v>
      </c>
      <c r="N54" s="18">
        <f>AVERAGE(Data_mesačne!K156:K158)</f>
        <v>146.06666666666666</v>
      </c>
      <c r="O54" s="18">
        <f>AVERAGE(Data_mesačne!L156:L158)</f>
        <v>120.59999999999998</v>
      </c>
      <c r="P54" s="18">
        <f>AVERAGE(Data_mesačne!M156:M158)</f>
        <v>113.59999999999998</v>
      </c>
      <c r="Q54" s="18">
        <f>AVERAGE(Data_mesačne!N156:N158)</f>
        <v>115</v>
      </c>
      <c r="R54" s="18">
        <f>AVERAGE(Data_mesačne!O156:O158)</f>
        <v>181.96666666666667</v>
      </c>
      <c r="S54" s="18">
        <f>AVERAGE(Data_mesačne!P156:P158)</f>
        <v>103.33333333333333</v>
      </c>
      <c r="T54" s="18">
        <f>AVERAGE(Data_mesačne!Q156:Q158)</f>
        <v>168.79999999999998</v>
      </c>
      <c r="U54" s="18">
        <f>AVERAGE(Data_mesačne!R156:R158)</f>
        <v>148.86666666666667</v>
      </c>
      <c r="V54" s="18">
        <f>AVERAGE(Data_mesačne!S156:S158)</f>
        <v>209.4</v>
      </c>
      <c r="W54" s="18">
        <f>AVERAGE(Data_mesačne!T156:T158)</f>
        <v>150.66666666666666</v>
      </c>
      <c r="X54" s="18">
        <f>AVERAGE(Data_mesačne!U156:U158)</f>
        <v>118.86666666666667</v>
      </c>
      <c r="Y54" s="18">
        <f>AVERAGE(Data_mesačne!V156:V158)</f>
        <v>129.66666666666669</v>
      </c>
      <c r="Z54" s="18">
        <f>AVERAGE(Data_mesačne!W156:W158)</f>
        <v>118.13333333333333</v>
      </c>
      <c r="AA54" s="18">
        <f>AVERAGE(Data_mesačne!X156:X158)</f>
        <v>123.7</v>
      </c>
      <c r="AB54" s="18">
        <f>AVERAGE(Data_mesačne!Y156:Y158)</f>
        <v>97.066666666666677</v>
      </c>
      <c r="AC54" s="1"/>
    </row>
    <row r="55" spans="1:31" ht="12.75" customHeight="1" x14ac:dyDescent="0.25">
      <c r="A55" s="144" t="s">
        <v>151</v>
      </c>
      <c r="B55" s="14">
        <v>2022</v>
      </c>
      <c r="C55" s="14" t="s">
        <v>163</v>
      </c>
      <c r="D55" s="14" t="s">
        <v>39</v>
      </c>
      <c r="E55" s="6" t="s">
        <v>98</v>
      </c>
      <c r="F55" s="40">
        <v>2022</v>
      </c>
      <c r="G55" s="18">
        <f>AVERAGE(Data_mesačne!D159:D161)</f>
        <v>144.99999999999997</v>
      </c>
      <c r="H55" s="18">
        <f>AVERAGE(Data_mesačne!E159:E161)</f>
        <v>105.43333333333334</v>
      </c>
      <c r="I55" s="18">
        <f>AVERAGE(Data_mesačne!F159:F161)</f>
        <v>166.06666666666669</v>
      </c>
      <c r="J55" s="18">
        <f>AVERAGE(Data_mesačne!G159:G161)</f>
        <v>146.23333333333335</v>
      </c>
      <c r="K55" s="18">
        <f>AVERAGE(Data_mesačne!H159:H161)</f>
        <v>99.333333333333329</v>
      </c>
      <c r="L55" s="18">
        <f>AVERAGE(Data_mesačne!I159:I161)</f>
        <v>136.63333333333333</v>
      </c>
      <c r="M55" s="18">
        <f>AVERAGE(Data_mesačne!J159:J161)</f>
        <v>128.70000000000002</v>
      </c>
      <c r="N55" s="18">
        <f>AVERAGE(Data_mesačne!K159:K161)</f>
        <v>152.9</v>
      </c>
      <c r="O55" s="18">
        <f>AVERAGE(Data_mesačne!L159:L161)</f>
        <v>155.6</v>
      </c>
      <c r="P55" s="18">
        <f>AVERAGE(Data_mesačne!M159:M161)</f>
        <v>113.59999999999998</v>
      </c>
      <c r="Q55" s="18">
        <f>AVERAGE(Data_mesačne!N159:N161)</f>
        <v>118.73333333333333</v>
      </c>
      <c r="R55" s="18">
        <f>AVERAGE(Data_mesačne!O159:O161)</f>
        <v>212.6</v>
      </c>
      <c r="S55" s="18">
        <f>AVERAGE(Data_mesačne!P159:P161)</f>
        <v>108.69999999999999</v>
      </c>
      <c r="T55" s="18">
        <f>AVERAGE(Data_mesačne!Q159:Q161)</f>
        <v>164.03333333333333</v>
      </c>
      <c r="U55" s="18">
        <f>AVERAGE(Data_mesačne!R159:R161)</f>
        <v>159.36666666666667</v>
      </c>
      <c r="V55" s="18">
        <f>AVERAGE(Data_mesačne!S159:S161)</f>
        <v>217.33333333333334</v>
      </c>
      <c r="W55" s="18">
        <f>AVERAGE(Data_mesačne!T159:T161)</f>
        <v>166.43333333333334</v>
      </c>
      <c r="X55" s="18">
        <f>AVERAGE(Data_mesačne!U159:U161)</f>
        <v>125.5</v>
      </c>
      <c r="Y55" s="18">
        <f>AVERAGE(Data_mesačne!V159:V161)</f>
        <v>134.36666666666667</v>
      </c>
      <c r="Z55" s="18">
        <f>AVERAGE(Data_mesačne!W159:W161)</f>
        <v>122.90000000000002</v>
      </c>
      <c r="AA55" s="18">
        <f>AVERAGE(Data_mesačne!X159:X161)</f>
        <v>123.86666666666667</v>
      </c>
      <c r="AB55" s="18">
        <f>AVERAGE(Data_mesačne!Y159:Y161)</f>
        <v>100.5</v>
      </c>
      <c r="AC55" s="1"/>
    </row>
    <row r="56" spans="1:31" x14ac:dyDescent="0.25">
      <c r="A56" s="144"/>
      <c r="B56" s="14">
        <v>2022</v>
      </c>
      <c r="C56" s="14" t="s">
        <v>164</v>
      </c>
      <c r="D56" s="14" t="s">
        <v>42</v>
      </c>
      <c r="E56" s="6" t="s">
        <v>2</v>
      </c>
      <c r="F56" s="40">
        <v>2022</v>
      </c>
      <c r="G56" s="18">
        <f>AVERAGE(Data_mesačne!D162:D164)</f>
        <v>145.26666666666668</v>
      </c>
      <c r="H56" s="18">
        <f>AVERAGE(Data_mesačne!E162:E164)</f>
        <v>110.53333333333335</v>
      </c>
      <c r="I56" s="18">
        <f>AVERAGE(Data_mesačne!F162:F164)</f>
        <v>193.56666666666669</v>
      </c>
      <c r="J56" s="18">
        <f>AVERAGE(Data_mesačne!G162:G164)</f>
        <v>164.13333333333333</v>
      </c>
      <c r="K56" s="18">
        <f>AVERAGE(Data_mesačne!H162:H164)</f>
        <v>110.03333333333335</v>
      </c>
      <c r="L56" s="18">
        <f>AVERAGE(Data_mesačne!I162:I164)</f>
        <v>190.16666666666666</v>
      </c>
      <c r="M56" s="18">
        <f>AVERAGE(Data_mesačne!J162:J164)</f>
        <v>150.06666666666669</v>
      </c>
      <c r="N56" s="18">
        <f>AVERAGE(Data_mesačne!K162:K164)</f>
        <v>167.43333333333334</v>
      </c>
      <c r="O56" s="18">
        <f>AVERAGE(Data_mesačne!L162:L164)</f>
        <v>155.6</v>
      </c>
      <c r="P56" s="18">
        <f>AVERAGE(Data_mesačne!M162:M164)</f>
        <v>113.59999999999998</v>
      </c>
      <c r="Q56" s="18">
        <f>AVERAGE(Data_mesačne!N162:N164)</f>
        <v>127.13333333333333</v>
      </c>
      <c r="R56" s="18">
        <f>AVERAGE(Data_mesačne!O162:O164)</f>
        <v>223.53333333333333</v>
      </c>
      <c r="S56" s="18">
        <f>AVERAGE(Data_mesačne!P162:P164)</f>
        <v>111.86666666666666</v>
      </c>
      <c r="T56" s="18">
        <f>AVERAGE(Data_mesačne!Q162:Q164)</f>
        <v>186.63333333333335</v>
      </c>
      <c r="U56" s="18">
        <f>AVERAGE(Data_mesačne!R162:R164)</f>
        <v>170</v>
      </c>
      <c r="V56" s="18">
        <f>AVERAGE(Data_mesačne!S162:S164)</f>
        <v>228.6</v>
      </c>
      <c r="W56" s="18">
        <f>AVERAGE(Data_mesačne!T162:T164)</f>
        <v>183.29999999999998</v>
      </c>
      <c r="X56" s="18">
        <f>AVERAGE(Data_mesačne!U162:U164)</f>
        <v>133.43333333333334</v>
      </c>
      <c r="Y56" s="18">
        <f>AVERAGE(Data_mesačne!V162:V164)</f>
        <v>143.33333333333334</v>
      </c>
      <c r="Z56" s="18">
        <f>AVERAGE(Data_mesačne!W162:W164)</f>
        <v>125</v>
      </c>
      <c r="AA56" s="18">
        <f>AVERAGE(Data_mesačne!X162:X164)</f>
        <v>124.89999999999999</v>
      </c>
      <c r="AB56" s="18">
        <f>AVERAGE(Data_mesačne!Y162:Y164)</f>
        <v>105.43333333333334</v>
      </c>
      <c r="AC56" s="1"/>
    </row>
    <row r="57" spans="1:31" x14ac:dyDescent="0.25">
      <c r="A57" s="144"/>
      <c r="B57" s="14">
        <v>2022</v>
      </c>
      <c r="C57" s="14" t="s">
        <v>165</v>
      </c>
      <c r="D57" s="14" t="s">
        <v>45</v>
      </c>
      <c r="E57" s="5" t="s">
        <v>99</v>
      </c>
      <c r="F57" s="14">
        <v>2022</v>
      </c>
      <c r="G57" s="18">
        <f>AVERAGE(Data_mesačne!D165:D167)</f>
        <v>155.16666666666666</v>
      </c>
      <c r="H57" s="18">
        <f>AVERAGE(Data_mesačne!E165:E167)</f>
        <v>113.63333333333333</v>
      </c>
      <c r="I57" s="18">
        <f>AVERAGE(Data_mesačne!F165:F167)</f>
        <v>175.9</v>
      </c>
      <c r="J57" s="18">
        <f>AVERAGE(Data_mesačne!G165:G167)</f>
        <v>161.70000000000002</v>
      </c>
      <c r="K57" s="18">
        <f>AVERAGE(Data_mesačne!H165:H167)</f>
        <v>121.7</v>
      </c>
      <c r="L57" s="18">
        <f>AVERAGE(Data_mesačne!I165:I167)</f>
        <v>199.43333333333331</v>
      </c>
      <c r="M57" s="18">
        <f>AVERAGE(Data_mesačne!J165:J167)</f>
        <v>149.03333333333333</v>
      </c>
      <c r="N57" s="18">
        <f>AVERAGE(Data_mesačne!K165:K167)</f>
        <v>208.16666666666666</v>
      </c>
      <c r="O57" s="18">
        <f>AVERAGE(Data_mesačne!L165:L167)</f>
        <v>155.6</v>
      </c>
      <c r="P57" s="18">
        <f>AVERAGE(Data_mesačne!M165:M167)</f>
        <v>113.59999999999998</v>
      </c>
      <c r="Q57" s="18">
        <f>AVERAGE(Data_mesačne!N165:N167)</f>
        <v>130.79999999999998</v>
      </c>
      <c r="R57" s="18">
        <f>AVERAGE(Data_mesačne!O165:O167)</f>
        <v>259.8</v>
      </c>
      <c r="S57" s="18">
        <f>AVERAGE(Data_mesačne!P165:P167)</f>
        <v>114.40000000000002</v>
      </c>
      <c r="T57" s="18">
        <f>AVERAGE(Data_mesačne!Q165:Q167)</f>
        <v>164.23333333333335</v>
      </c>
      <c r="U57" s="18">
        <f>AVERAGE(Data_mesačne!R165:R167)</f>
        <v>193.06666666666669</v>
      </c>
      <c r="V57" s="18">
        <f>AVERAGE(Data_mesačne!S165:S167)</f>
        <v>238.9</v>
      </c>
      <c r="W57" s="18">
        <f>AVERAGE(Data_mesačne!T165:T167)</f>
        <v>177.66666666666666</v>
      </c>
      <c r="X57" s="18">
        <f>AVERAGE(Data_mesačne!U165:U167)</f>
        <v>127.03333333333335</v>
      </c>
      <c r="Y57" s="18">
        <f>AVERAGE(Data_mesačne!V165:V167)</f>
        <v>154.10000000000002</v>
      </c>
      <c r="Z57" s="18">
        <f>AVERAGE(Data_mesačne!W165:W167)</f>
        <v>124.59999999999998</v>
      </c>
      <c r="AA57" s="18">
        <f>AVERAGE(Data_mesačne!X165:X167)</f>
        <v>124.93333333333334</v>
      </c>
      <c r="AB57" s="18">
        <f>AVERAGE(Data_mesačne!Y165:Y167)</f>
        <v>105.5</v>
      </c>
      <c r="AC57" s="119" t="s">
        <v>173</v>
      </c>
      <c r="AD57" s="120"/>
      <c r="AE57" s="120"/>
    </row>
    <row r="58" spans="1:31" x14ac:dyDescent="0.25">
      <c r="A58" s="144"/>
      <c r="B58" s="14">
        <v>2022</v>
      </c>
      <c r="C58" s="14" t="s">
        <v>166</v>
      </c>
      <c r="D58" s="14" t="s">
        <v>48</v>
      </c>
      <c r="E58" s="5" t="s">
        <v>100</v>
      </c>
      <c r="F58" s="14">
        <v>2022</v>
      </c>
      <c r="G58" s="18">
        <f>AVERAGE(Data_mesačne!D168:D170)</f>
        <v>154.6</v>
      </c>
      <c r="H58" s="18">
        <f>AVERAGE(Data_mesačne!E168:E170)</f>
        <v>116.33333333333333</v>
      </c>
      <c r="I58" s="18">
        <f>AVERAGE(Data_mesačne!F168:F170)</f>
        <v>160.16666666666666</v>
      </c>
      <c r="J58" s="18">
        <f>AVERAGE(Data_mesačne!G168:G170)</f>
        <v>157.70000000000002</v>
      </c>
      <c r="K58" s="18">
        <f>AVERAGE(Data_mesačne!H168:H170)</f>
        <v>122.26666666666667</v>
      </c>
      <c r="L58" s="18">
        <f>AVERAGE(Data_mesačne!I168:I170)</f>
        <v>182.13333333333333</v>
      </c>
      <c r="M58" s="18">
        <f>AVERAGE(Data_mesačne!J168:J170)</f>
        <v>148.83333333333334</v>
      </c>
      <c r="N58" s="18">
        <f>AVERAGE(Data_mesačne!K168:K170)</f>
        <v>220.5</v>
      </c>
      <c r="O58" s="18">
        <f>AVERAGE(Data_mesačne!L168:L170)</f>
        <v>155.6</v>
      </c>
      <c r="P58" s="18">
        <f>AVERAGE(Data_mesačne!M168:M170)</f>
        <v>113.59999999999998</v>
      </c>
      <c r="Q58" s="18">
        <f>AVERAGE(Data_mesačne!N168:N170)</f>
        <v>131.33333333333334</v>
      </c>
      <c r="R58" s="18">
        <f>AVERAGE(Data_mesačne!O168:O170)</f>
        <v>293.3</v>
      </c>
      <c r="S58" s="18">
        <f>AVERAGE(Data_mesačne!P168:P170)</f>
        <v>114.40000000000002</v>
      </c>
      <c r="T58" s="18">
        <f>AVERAGE(Data_mesačne!Q168:Q170)</f>
        <v>149.43333333333331</v>
      </c>
      <c r="U58" s="18">
        <f>AVERAGE(Data_mesačne!R168:R170)</f>
        <v>186.06666666666669</v>
      </c>
      <c r="V58" s="18">
        <f>AVERAGE(Data_mesačne!S168:S170)</f>
        <v>238.9</v>
      </c>
      <c r="W58" s="18">
        <f>AVERAGE(Data_mesačne!T168:T170)</f>
        <v>171.30000000000004</v>
      </c>
      <c r="X58" s="18">
        <f>AVERAGE(Data_mesačne!U168:U170)</f>
        <v>130.63333333333335</v>
      </c>
      <c r="Y58" s="18">
        <f>AVERAGE(Data_mesačne!V168:V170)</f>
        <v>147.79999999999998</v>
      </c>
      <c r="Z58" s="18">
        <f>AVERAGE(Data_mesačne!W168:W170)</f>
        <v>123.33333333333333</v>
      </c>
      <c r="AA58" s="18">
        <f>AVERAGE(Data_mesačne!X168:X170)</f>
        <v>122.16666666666667</v>
      </c>
      <c r="AB58" s="18">
        <f>AVERAGE(Data_mesačne!Y168:Y170)</f>
        <v>105.5</v>
      </c>
      <c r="AC58" s="119" t="s">
        <v>172</v>
      </c>
      <c r="AD58" s="120"/>
      <c r="AE58" s="120"/>
    </row>
    <row r="59" spans="1:31" x14ac:dyDescent="0.25">
      <c r="A59" s="144"/>
      <c r="B59" s="14">
        <v>2023</v>
      </c>
      <c r="C59" s="14" t="s">
        <v>163</v>
      </c>
      <c r="D59" s="14" t="s">
        <v>39</v>
      </c>
      <c r="E59" s="6" t="s">
        <v>167</v>
      </c>
      <c r="F59" s="14">
        <v>2023</v>
      </c>
      <c r="G59" s="18">
        <f>AVERAGE(Data_mesačne!D171:D173)</f>
        <v>171.16666666666666</v>
      </c>
      <c r="H59" s="18">
        <f>AVERAGE(Data_mesačne!E171:E173)</f>
        <v>127.73333333333333</v>
      </c>
      <c r="I59" s="18">
        <f>AVERAGE(Data_mesačne!F171:F173)</f>
        <v>160.43333333333331</v>
      </c>
      <c r="J59" s="18">
        <f>AVERAGE(Data_mesačne!G171:G173)</f>
        <v>163.06666666666666</v>
      </c>
      <c r="K59" s="18">
        <f>AVERAGE(Data_mesačne!H171:H173)</f>
        <v>125.3</v>
      </c>
      <c r="L59" s="18">
        <f>AVERAGE(Data_mesačne!I171:I173)</f>
        <v>152.06666666666669</v>
      </c>
      <c r="M59" s="18">
        <f>AVERAGE(Data_mesačne!J171:J173)</f>
        <v>146.20000000000002</v>
      </c>
      <c r="N59" s="18">
        <f>AVERAGE(Data_mesačne!K171:K173)</f>
        <v>235.33333333333334</v>
      </c>
      <c r="O59" s="66" t="s">
        <v>153</v>
      </c>
      <c r="P59" s="18">
        <f>AVERAGE(Data_mesačne!M171:M173)</f>
        <v>128.53333333333333</v>
      </c>
      <c r="Q59" s="18">
        <f>AVERAGE(Data_mesačne!N171:N173)</f>
        <v>135.4</v>
      </c>
      <c r="R59" s="18">
        <f>AVERAGE(Data_mesačne!O171:O173)</f>
        <v>325.2</v>
      </c>
      <c r="S59" s="18">
        <f>AVERAGE(Data_mesačne!P171:P173)</f>
        <v>124.26666666666665</v>
      </c>
      <c r="T59" s="18">
        <f>AVERAGE(Data_mesačne!Q171:Q173)</f>
        <v>136.86666666666667</v>
      </c>
      <c r="U59" s="18">
        <f>AVERAGE(Data_mesačne!R171:R173)</f>
        <v>180.66666666666666</v>
      </c>
      <c r="V59" s="18">
        <f>AVERAGE(Data_mesačne!S171:S173)</f>
        <v>205</v>
      </c>
      <c r="W59" s="18">
        <f>AVERAGE(Data_mesačne!T171:T173)</f>
        <v>163.53333333333333</v>
      </c>
      <c r="X59" s="18">
        <f>AVERAGE(Data_mesačne!U171:U173)</f>
        <v>137.83333333333334</v>
      </c>
      <c r="Y59" s="18">
        <f>AVERAGE(Data_mesačne!V171:V173)</f>
        <v>145.66666666666666</v>
      </c>
      <c r="Z59" s="18">
        <f>AVERAGE(Data_mesačne!W171:W173)</f>
        <v>120.36666666666667</v>
      </c>
      <c r="AA59" s="18">
        <f>AVERAGE(Data_mesačne!X171:X173)</f>
        <v>132.86666666666665</v>
      </c>
      <c r="AB59" s="18">
        <f>AVERAGE(Data_mesačne!Y171:Y173)</f>
        <v>103.66666666666667</v>
      </c>
      <c r="AC59" s="119" t="s">
        <v>171</v>
      </c>
      <c r="AD59" s="120"/>
      <c r="AE59" s="120"/>
    </row>
    <row r="60" spans="1:31" x14ac:dyDescent="0.25">
      <c r="A60" s="144"/>
      <c r="B60" s="14">
        <v>2023</v>
      </c>
      <c r="C60" s="14" t="s">
        <v>164</v>
      </c>
      <c r="D60" s="14" t="s">
        <v>42</v>
      </c>
      <c r="E60" s="6" t="s">
        <v>168</v>
      </c>
      <c r="F60" s="14">
        <v>2023</v>
      </c>
      <c r="G60" s="18">
        <f>AVERAGE(Data_mesačne!D174:D176)</f>
        <v>175.89999999999998</v>
      </c>
      <c r="H60" s="18">
        <f>AVERAGE(Data_mesačne!E174:E176)</f>
        <v>135.06666666666663</v>
      </c>
      <c r="I60" s="18">
        <f>AVERAGE(Data_mesačne!F174:F176)</f>
        <v>144.46666666666667</v>
      </c>
      <c r="J60" s="18">
        <f>AVERAGE(Data_mesačne!G174:G176)</f>
        <v>165.63333333333333</v>
      </c>
      <c r="K60" s="18">
        <f>AVERAGE(Data_mesačne!H174:H176)</f>
        <v>125.96666666666665</v>
      </c>
      <c r="L60" s="18">
        <f>AVERAGE(Data_mesačne!I174:I176)</f>
        <v>134.53333333333333</v>
      </c>
      <c r="M60" s="18">
        <f>AVERAGE(Data_mesačne!J174:J176)</f>
        <v>141.73333333333332</v>
      </c>
      <c r="N60" s="18">
        <f>AVERAGE(Data_mesačne!K174:K176)</f>
        <v>262.7</v>
      </c>
      <c r="O60" s="66" t="s">
        <v>153</v>
      </c>
      <c r="P60" s="18">
        <f>AVERAGE(Data_mesačne!M174:M176)</f>
        <v>135.9</v>
      </c>
      <c r="Q60" s="18">
        <f>AVERAGE(Data_mesačne!N174:N176)</f>
        <v>144.23333333333332</v>
      </c>
      <c r="R60" s="18">
        <f>AVERAGE(Data_mesačne!O174:O176)</f>
        <v>351.5</v>
      </c>
      <c r="S60" s="18">
        <f>AVERAGE(Data_mesačne!P174:P176)</f>
        <v>128.76666666666665</v>
      </c>
      <c r="T60" s="18">
        <f>AVERAGE(Data_mesačne!Q174:Q176)</f>
        <v>141.73333333333335</v>
      </c>
      <c r="U60" s="18">
        <f>AVERAGE(Data_mesačne!R174:R176)</f>
        <v>178.5333333333333</v>
      </c>
      <c r="V60" s="18">
        <f>AVERAGE(Data_mesačne!S174:S176)</f>
        <v>198.56666666666669</v>
      </c>
      <c r="W60" s="18">
        <f>AVERAGE(Data_mesačne!T174:T176)</f>
        <v>154.96666666666667</v>
      </c>
      <c r="X60" s="18">
        <f>AVERAGE(Data_mesačne!U174:U176)</f>
        <v>140.86666666666667</v>
      </c>
      <c r="Y60" s="18">
        <f>AVERAGE(Data_mesačne!V174:V176)</f>
        <v>143.9</v>
      </c>
      <c r="Z60" s="18">
        <f>AVERAGE(Data_mesačne!W174:W176)</f>
        <v>122.46666666666665</v>
      </c>
      <c r="AA60" s="18">
        <f>AVERAGE(Data_mesačne!X174:X176)</f>
        <v>136.66666666666666</v>
      </c>
      <c r="AB60" s="18">
        <f>AVERAGE(Data_mesačne!Y174:Y176)</f>
        <v>107.73333333333335</v>
      </c>
      <c r="AC60" s="119" t="s">
        <v>174</v>
      </c>
      <c r="AD60" s="120"/>
      <c r="AE60" s="120"/>
    </row>
    <row r="61" spans="1:31" x14ac:dyDescent="0.25">
      <c r="A61" s="144"/>
      <c r="B61" s="14">
        <v>2023</v>
      </c>
      <c r="C61" s="14" t="s">
        <v>165</v>
      </c>
      <c r="D61" s="14" t="s">
        <v>45</v>
      </c>
      <c r="E61" s="5" t="s">
        <v>169</v>
      </c>
      <c r="F61" s="14">
        <v>2023</v>
      </c>
      <c r="G61" s="18">
        <f>AVERAGE(Data_mesačne!D177:D179)</f>
        <v>182.36666666666667</v>
      </c>
      <c r="H61" s="18">
        <f>AVERAGE(Data_mesačne!E177:E179)</f>
        <v>134.86666666666665</v>
      </c>
      <c r="I61" s="18">
        <f>AVERAGE(Data_mesačne!F177:F179)</f>
        <v>132.83333333333334</v>
      </c>
      <c r="J61" s="18">
        <f>AVERAGE(Data_mesačne!G177:G179)</f>
        <v>160.66666666666666</v>
      </c>
      <c r="K61" s="18">
        <f>AVERAGE(Data_mesačne!H177:H179)</f>
        <v>117.46666666666665</v>
      </c>
      <c r="L61" s="18">
        <f>AVERAGE(Data_mesačne!I177:I179)</f>
        <v>154</v>
      </c>
      <c r="M61" s="18">
        <f>AVERAGE(Data_mesačne!J177:J179)</f>
        <v>139.66666666666666</v>
      </c>
      <c r="N61" s="18">
        <f>AVERAGE(Data_mesačne!K177:K179)</f>
        <v>312.9666666666667</v>
      </c>
      <c r="O61" s="66" t="s">
        <v>153</v>
      </c>
      <c r="P61" s="18">
        <f>AVERAGE(Data_mesačne!M177:M179)</f>
        <v>135.69999999999999</v>
      </c>
      <c r="Q61" s="18">
        <f>AVERAGE(Data_mesačne!N177:N179)</f>
        <v>148.36666666666667</v>
      </c>
      <c r="R61" s="18">
        <f>AVERAGE(Data_mesačne!O177:O179)</f>
        <v>323.43333333333334</v>
      </c>
      <c r="S61" s="18">
        <f>AVERAGE(Data_mesačne!P177:P179)</f>
        <v>125.7</v>
      </c>
      <c r="T61" s="18">
        <f>AVERAGE(Data_mesačne!Q177:Q179)</f>
        <v>126.40000000000002</v>
      </c>
      <c r="U61" s="18">
        <f>AVERAGE(Data_mesačne!R177:R179)</f>
        <v>171.93333333333331</v>
      </c>
      <c r="V61" s="18">
        <f>AVERAGE(Data_mesačne!S177:S179)</f>
        <v>196.16666666666666</v>
      </c>
      <c r="W61" s="18">
        <f>AVERAGE(Data_mesačne!T177:T179)</f>
        <v>147.9</v>
      </c>
      <c r="X61" s="18">
        <f>AVERAGE(Data_mesačne!U177:U179)</f>
        <v>136.36666666666665</v>
      </c>
      <c r="Y61" s="18">
        <f>AVERAGE(Data_mesačne!V177:V179)</f>
        <v>144.69999999999999</v>
      </c>
      <c r="Z61" s="18">
        <f>AVERAGE(Data_mesačne!W177:W179)</f>
        <v>118</v>
      </c>
      <c r="AA61" s="18">
        <f>AVERAGE(Data_mesačne!X177:X179)</f>
        <v>137.73333333333332</v>
      </c>
      <c r="AB61" s="18">
        <f>AVERAGE(Data_mesačne!Y177:Y179)</f>
        <v>110.93333333333332</v>
      </c>
      <c r="AC61" s="119" t="s">
        <v>175</v>
      </c>
      <c r="AD61" s="120"/>
      <c r="AE61" s="120"/>
    </row>
    <row r="62" spans="1:31" x14ac:dyDescent="0.25">
      <c r="A62" s="144"/>
      <c r="B62" s="14">
        <v>2023</v>
      </c>
      <c r="C62" s="14" t="s">
        <v>166</v>
      </c>
      <c r="D62" s="14" t="s">
        <v>48</v>
      </c>
      <c r="E62" s="5" t="s">
        <v>170</v>
      </c>
      <c r="F62" s="14">
        <v>2023</v>
      </c>
      <c r="G62" s="18">
        <f>AVERAGE(Data_mesačne!D180:D182)</f>
        <v>181.23333333333335</v>
      </c>
      <c r="H62" s="18">
        <f>AVERAGE(Data_mesačne!E180:E182)</f>
        <v>134.26666666666665</v>
      </c>
      <c r="I62" s="18">
        <f>AVERAGE(Data_mesačne!F180:F182)</f>
        <v>131.16666666666666</v>
      </c>
      <c r="J62" s="18">
        <f>AVERAGE(Data_mesačne!G180:G182)</f>
        <v>143.36666666666665</v>
      </c>
      <c r="K62" s="18">
        <f>AVERAGE(Data_mesačne!H180:H182)</f>
        <v>118.23333333333333</v>
      </c>
      <c r="L62" s="18">
        <f>AVERAGE(Data_mesačne!I180:I182)</f>
        <v>160.26666666666668</v>
      </c>
      <c r="M62" s="18">
        <f>AVERAGE(Data_mesačne!J180:J182)</f>
        <v>141.5</v>
      </c>
      <c r="N62" s="18">
        <f>AVERAGE(Data_mesačne!K180:K182)</f>
        <v>306.33333333333331</v>
      </c>
      <c r="O62" s="66" t="s">
        <v>153</v>
      </c>
      <c r="P62" s="18">
        <f>AVERAGE(Data_mesačne!M180:M182)</f>
        <v>135.69999999999999</v>
      </c>
      <c r="Q62" s="18">
        <f>AVERAGE(Data_mesačne!N180:N182)</f>
        <v>148.06666666666666</v>
      </c>
      <c r="R62" s="18">
        <f>AVERAGE(Data_mesačne!O180:O182)</f>
        <v>306.90000000000003</v>
      </c>
      <c r="S62" s="18">
        <f>AVERAGE(Data_mesačne!P180:P182)</f>
        <v>124.39999999999999</v>
      </c>
      <c r="T62" s="18">
        <f>AVERAGE(Data_mesačne!Q180:Q182)</f>
        <v>118.13333333333333</v>
      </c>
      <c r="U62" s="18">
        <f>AVERAGE(Data_mesačne!R180:R182)</f>
        <v>159.23333333333332</v>
      </c>
      <c r="V62" s="18">
        <f>AVERAGE(Data_mesačne!S180:S182)</f>
        <v>192.83333333333334</v>
      </c>
      <c r="W62" s="18">
        <f>AVERAGE(Data_mesačne!T180:T182)</f>
        <v>146.86666666666665</v>
      </c>
      <c r="X62" s="18">
        <f>AVERAGE(Data_mesačne!U180:U182)</f>
        <v>134.56666666666669</v>
      </c>
      <c r="Y62" s="18">
        <f>AVERAGE(Data_mesačne!V180:V182)</f>
        <v>145.16666666666669</v>
      </c>
      <c r="Z62" s="18">
        <f>AVERAGE(Data_mesačne!W180:W182)</f>
        <v>109.90000000000002</v>
      </c>
      <c r="AA62" s="18">
        <f>AVERAGE(Data_mesačne!X180:X182)</f>
        <v>137.13333333333333</v>
      </c>
      <c r="AB62" s="18">
        <f>AVERAGE(Data_mesačne!Y180:Y182)</f>
        <v>109.63333333333333</v>
      </c>
      <c r="AC62" s="119" t="s">
        <v>176</v>
      </c>
      <c r="AD62" s="120"/>
      <c r="AE62" s="120"/>
    </row>
    <row r="63" spans="1:31" x14ac:dyDescent="0.25">
      <c r="A63" s="135"/>
      <c r="B63" s="14">
        <v>2024</v>
      </c>
      <c r="C63" s="14" t="s">
        <v>163</v>
      </c>
      <c r="D63" s="14" t="s">
        <v>39</v>
      </c>
      <c r="E63" s="6" t="s">
        <v>178</v>
      </c>
      <c r="F63" s="14">
        <v>2024</v>
      </c>
      <c r="G63" s="18">
        <f>AVERAGE(Data_mesačne!D183:D185)</f>
        <v>184.36666666666667</v>
      </c>
      <c r="H63" s="18">
        <f>AVERAGE(Data_mesačne!E183:E185)</f>
        <v>148.13333333333333</v>
      </c>
      <c r="I63" s="18">
        <f>AVERAGE(Data_mesačne!F183:F185)</f>
        <v>161.53333333333333</v>
      </c>
      <c r="J63" s="18">
        <f>AVERAGE(Data_mesačne!G183:G185)</f>
        <v>116.73333333333333</v>
      </c>
      <c r="K63" s="18">
        <f>AVERAGE(Data_mesačne!H183:H185)</f>
        <v>102.7</v>
      </c>
      <c r="L63" s="18">
        <f>AVERAGE(Data_mesačne!I183:I185)</f>
        <v>154.9</v>
      </c>
      <c r="M63" s="18">
        <f>AVERAGE(Data_mesačne!J183:J185)</f>
        <v>139.10000000000002</v>
      </c>
      <c r="N63" s="18">
        <f>AVERAGE(Data_mesačne!K183:K185)</f>
        <v>305.56666666666666</v>
      </c>
      <c r="O63" s="66" t="s">
        <v>153</v>
      </c>
      <c r="P63" s="18">
        <f>AVERAGE(Data_mesačne!M183:M185)</f>
        <v>139.46666666666667</v>
      </c>
      <c r="Q63" s="18">
        <f>AVERAGE(Data_mesačne!N183:N185)</f>
        <v>176.13333333333333</v>
      </c>
      <c r="R63" s="18">
        <f>AVERAGE(Data_mesačne!O183:O185)</f>
        <v>250.1</v>
      </c>
      <c r="S63" s="18">
        <f>AVERAGE(Data_mesačne!P183:P185)</f>
        <v>132.1</v>
      </c>
      <c r="T63" s="18">
        <f>AVERAGE(Data_mesačne!Q183:Q185)</f>
        <v>120.10000000000001</v>
      </c>
      <c r="U63" s="18">
        <f>AVERAGE(Data_mesačne!R183:R185)</f>
        <v>151.16666666666666</v>
      </c>
      <c r="V63" s="18">
        <f>AVERAGE(Data_mesačne!S183:S185)</f>
        <v>193.86666666666665</v>
      </c>
      <c r="W63" s="18">
        <f>AVERAGE(Data_mesačne!T183:T185)</f>
        <v>153.26666666666665</v>
      </c>
      <c r="X63" s="18">
        <f>AVERAGE(Data_mesačne!U183:U185)</f>
        <v>135.06666666666669</v>
      </c>
      <c r="Y63" s="18">
        <f>AVERAGE(Data_mesačne!V183:V185)</f>
        <v>138.96666666666667</v>
      </c>
      <c r="Z63" s="18">
        <f>AVERAGE(Data_mesačne!W183:W185)</f>
        <v>121.16666666666667</v>
      </c>
      <c r="AA63" s="18">
        <f>AVERAGE(Data_mesačne!X183:X185)</f>
        <v>156.43333333333334</v>
      </c>
      <c r="AB63" s="18">
        <f>AVERAGE(Data_mesačne!Y183:Y185)</f>
        <v>106.26666666666665</v>
      </c>
      <c r="AC63" s="119" t="s">
        <v>177</v>
      </c>
      <c r="AD63" s="120"/>
      <c r="AE63" s="120"/>
    </row>
    <row r="64" spans="1:31" x14ac:dyDescent="0.25">
      <c r="A64" s="136"/>
      <c r="B64" s="14">
        <v>2024</v>
      </c>
      <c r="C64" s="14" t="s">
        <v>164</v>
      </c>
      <c r="D64" s="14" t="s">
        <v>42</v>
      </c>
      <c r="E64" s="6" t="s">
        <v>180</v>
      </c>
      <c r="F64" s="14">
        <v>2024</v>
      </c>
      <c r="G64" s="18">
        <f>AVERAGE(Data_mesačne!D186:D188)</f>
        <v>186.93333333333331</v>
      </c>
      <c r="H64" s="18">
        <f>AVERAGE(Data_mesačne!E186:E188)</f>
        <v>151.53333333333333</v>
      </c>
      <c r="I64" s="18">
        <f>AVERAGE(Data_mesačne!F186:F188)</f>
        <v>156.86666666666665</v>
      </c>
      <c r="J64" s="18">
        <f>AVERAGE(Data_mesačne!G186:G188)</f>
        <v>105.16666666666667</v>
      </c>
      <c r="K64" s="18">
        <f>AVERAGE(Data_mesačne!H186:H188)</f>
        <v>100.36666666666667</v>
      </c>
      <c r="L64" s="18">
        <f>AVERAGE(Data_mesačne!I186:I188)</f>
        <v>150.63333333333333</v>
      </c>
      <c r="M64" s="18">
        <f>AVERAGE(Data_mesačne!J186:J188)</f>
        <v>141.33333333333334</v>
      </c>
      <c r="N64" s="18">
        <f>AVERAGE(Data_mesačne!K186:K188)</f>
        <v>299.06666666666666</v>
      </c>
      <c r="O64" s="66" t="s">
        <v>153</v>
      </c>
      <c r="P64" s="18">
        <f>AVERAGE(Data_mesačne!M186:M188)</f>
        <v>141.19999999999999</v>
      </c>
      <c r="Q64" s="18">
        <f>AVERAGE(Data_mesačne!N186:N188)</f>
        <v>183.6</v>
      </c>
      <c r="R64" s="18">
        <f>AVERAGE(Data_mesačne!O186:O188)</f>
        <v>263.7</v>
      </c>
      <c r="S64" s="18">
        <f>AVERAGE(Data_mesačne!P186:P188)</f>
        <v>130.70000000000002</v>
      </c>
      <c r="T64" s="18">
        <f>AVERAGE(Data_mesačne!Q186:Q188)</f>
        <v>118.33333333333333</v>
      </c>
      <c r="U64" s="18">
        <f>AVERAGE(Data_mesačne!R186:R188)</f>
        <v>154.43333333333331</v>
      </c>
      <c r="V64" s="18">
        <f>AVERAGE(Data_mesačne!S186:S188)</f>
        <v>202.93333333333331</v>
      </c>
      <c r="W64" s="18">
        <f>AVERAGE(Data_mesačne!T186:T188)</f>
        <v>153.56666666666669</v>
      </c>
      <c r="X64" s="18">
        <f>AVERAGE(Data_mesačne!U186:U188)</f>
        <v>144.23333333333335</v>
      </c>
      <c r="Y64" s="18">
        <f>AVERAGE(Data_mesačne!V186:V188)</f>
        <v>139.46666666666667</v>
      </c>
      <c r="Z64" s="18">
        <f>AVERAGE(Data_mesačne!W186:W188)</f>
        <v>126.06666666666666</v>
      </c>
      <c r="AA64" s="18">
        <f>AVERAGE(Data_mesačne!X186:X188)</f>
        <v>135.30000000000001</v>
      </c>
      <c r="AB64" s="18">
        <f>AVERAGE(Data_mesačne!Y186:Y188)</f>
        <v>103.10000000000001</v>
      </c>
      <c r="AC64" s="119" t="s">
        <v>179</v>
      </c>
      <c r="AD64" s="120"/>
      <c r="AE64" s="120"/>
    </row>
    <row r="65" spans="1:31" x14ac:dyDescent="0.25">
      <c r="A65" s="136"/>
      <c r="B65" s="14">
        <v>2024</v>
      </c>
      <c r="C65" s="14" t="s">
        <v>165</v>
      </c>
      <c r="D65" s="14" t="s">
        <v>45</v>
      </c>
      <c r="E65" s="6" t="s">
        <v>182</v>
      </c>
      <c r="F65" s="14">
        <v>2024</v>
      </c>
      <c r="G65" s="18">
        <f>AVERAGE(Data_mesačne!D189:D191)</f>
        <v>185.9666666666667</v>
      </c>
      <c r="H65" s="18">
        <f>AVERAGE(Data_mesačne!E189:E191)</f>
        <v>153</v>
      </c>
      <c r="I65" s="18">
        <f>AVERAGE(Data_mesačne!F189:F191)</f>
        <v>151.83333333333334</v>
      </c>
      <c r="J65" s="18">
        <f>AVERAGE(Data_mesačne!G189:G191)</f>
        <v>108.16666666666667</v>
      </c>
      <c r="K65" s="18">
        <f>AVERAGE(Data_mesačne!H189:H191)</f>
        <v>99.833333333333329</v>
      </c>
      <c r="L65" s="18">
        <f>AVERAGE(Data_mesačne!I189:I191)</f>
        <v>142.03333333333333</v>
      </c>
      <c r="M65" s="18">
        <f>AVERAGE(Data_mesačne!J189:J191)</f>
        <v>140.33333333333334</v>
      </c>
      <c r="N65" s="18">
        <f>AVERAGE(Data_mesačne!K189:K191)</f>
        <v>293.5</v>
      </c>
      <c r="O65" s="66" t="s">
        <v>153</v>
      </c>
      <c r="P65" s="18">
        <f>AVERAGE(Data_mesačne!M189:M191)</f>
        <v>141.19999999999999</v>
      </c>
      <c r="Q65" s="18">
        <f>AVERAGE(Data_mesačne!N189:N191)</f>
        <v>187.16666666666666</v>
      </c>
      <c r="R65" s="18">
        <f>AVERAGE(Data_mesačne!O189:O191)</f>
        <v>252.43333333333331</v>
      </c>
      <c r="S65" s="18">
        <f>AVERAGE(Data_mesačne!P189:P191)</f>
        <v>133.6</v>
      </c>
      <c r="T65" s="18">
        <f>AVERAGE(Data_mesačne!Q189:Q191)</f>
        <v>114.3</v>
      </c>
      <c r="U65" s="18">
        <f>AVERAGE(Data_mesačne!R189:R191)</f>
        <v>153.53333333333333</v>
      </c>
      <c r="V65" s="18">
        <f>AVERAGE(Data_mesačne!S189:S191)</f>
        <v>199.46666666666667</v>
      </c>
      <c r="W65" s="18">
        <f>AVERAGE(Data_mesačne!T189:T191)</f>
        <v>161.26666666666668</v>
      </c>
      <c r="X65" s="18">
        <f>AVERAGE(Data_mesačne!U189:U191)</f>
        <v>146.96666666666667</v>
      </c>
      <c r="Y65" s="18">
        <f>AVERAGE(Data_mesačne!V189:V191)</f>
        <v>137.96666666666667</v>
      </c>
      <c r="Z65" s="18">
        <f>AVERAGE(Data_mesačne!W189:W191)</f>
        <v>128.5</v>
      </c>
      <c r="AA65" s="18">
        <f>AVERAGE(Data_mesačne!X189:X191)</f>
        <v>110.8</v>
      </c>
      <c r="AB65" s="18">
        <f>AVERAGE(Data_mesačne!Y189:Y191)</f>
        <v>104.89999999999999</v>
      </c>
      <c r="AC65" s="119" t="s">
        <v>181</v>
      </c>
      <c r="AD65" s="120"/>
      <c r="AE65" s="120"/>
    </row>
    <row r="66" spans="1:31" x14ac:dyDescent="0.25">
      <c r="A66" s="136"/>
      <c r="B66" s="14">
        <v>2024</v>
      </c>
      <c r="C66" s="14" t="s">
        <v>166</v>
      </c>
      <c r="D66" s="14" t="s">
        <v>48</v>
      </c>
      <c r="E66" s="6" t="s">
        <v>184</v>
      </c>
      <c r="F66" s="14">
        <v>2024</v>
      </c>
      <c r="G66" s="18">
        <f>AVERAGE(Data_mesačne!D192:D194)</f>
        <v>190.86666666666667</v>
      </c>
      <c r="H66" s="18">
        <f>AVERAGE(Data_mesačne!E192:E194)</f>
        <v>152.36666666666667</v>
      </c>
      <c r="I66" s="18">
        <f>AVERAGE(Data_mesačne!F192:F194)</f>
        <v>144.46666666666667</v>
      </c>
      <c r="J66" s="18">
        <f>AVERAGE(Data_mesačne!G192:G194)</f>
        <v>103.39999999999999</v>
      </c>
      <c r="K66" s="18">
        <f>AVERAGE(Data_mesačne!H192:H194)</f>
        <v>98.5</v>
      </c>
      <c r="L66" s="18">
        <f>AVERAGE(Data_mesačne!I192:I194)</f>
        <v>134.9</v>
      </c>
      <c r="M66" s="18">
        <f>AVERAGE(Data_mesačne!J192:J194)</f>
        <v>139.5</v>
      </c>
      <c r="N66" s="18">
        <f>AVERAGE(Data_mesačne!K192:K194)</f>
        <v>302.76666666666665</v>
      </c>
      <c r="O66" s="66" t="s">
        <v>153</v>
      </c>
      <c r="P66" s="18">
        <f>AVERAGE(Data_mesačne!M192:M194)</f>
        <v>141.19999999999999</v>
      </c>
      <c r="Q66" s="18">
        <f>AVERAGE(Data_mesačne!N192:N194)</f>
        <v>184.56666666666669</v>
      </c>
      <c r="R66" s="18">
        <f>AVERAGE(Data_mesačne!O192:O194)</f>
        <v>238.23333333333335</v>
      </c>
      <c r="S66" s="18">
        <f>AVERAGE(Data_mesačne!P192:P194)</f>
        <v>130.53333333333333</v>
      </c>
      <c r="T66" s="18">
        <f>AVERAGE(Data_mesačne!Q192:Q194)</f>
        <v>106.8</v>
      </c>
      <c r="U66" s="18">
        <f>AVERAGE(Data_mesačne!R192:R194)</f>
        <v>152.13333333333333</v>
      </c>
      <c r="V66" s="18">
        <f>AVERAGE(Data_mesačne!S192:S194)</f>
        <v>191.46666666666667</v>
      </c>
      <c r="W66" s="18">
        <f>AVERAGE(Data_mesačne!T192:T194)</f>
        <v>164.03333333333333</v>
      </c>
      <c r="X66" s="18">
        <f>AVERAGE(Data_mesačne!U192:U194)</f>
        <v>150.16666666666666</v>
      </c>
      <c r="Y66" s="18">
        <f>AVERAGE(Data_mesačne!V192:V194)</f>
        <v>138.73333333333332</v>
      </c>
      <c r="Z66" s="18">
        <f>AVERAGE(Data_mesačne!W192:W194)</f>
        <v>129.9</v>
      </c>
      <c r="AA66" s="18">
        <f>AVERAGE(Data_mesačne!X192:X194)</f>
        <v>110.8</v>
      </c>
      <c r="AB66" s="18">
        <f>AVERAGE(Data_mesačne!Y192:Y194)</f>
        <v>102.83333333333333</v>
      </c>
      <c r="AC66" s="119" t="s">
        <v>185</v>
      </c>
      <c r="AD66" s="120"/>
      <c r="AE66" s="120"/>
    </row>
    <row r="67" spans="1:31" x14ac:dyDescent="0.25">
      <c r="A67" s="136"/>
      <c r="B67" s="14">
        <v>2025</v>
      </c>
      <c r="C67" s="14" t="s">
        <v>163</v>
      </c>
      <c r="D67" s="14" t="s">
        <v>39</v>
      </c>
      <c r="E67" s="6" t="s">
        <v>187</v>
      </c>
      <c r="F67" s="14">
        <v>2025</v>
      </c>
      <c r="G67" s="18">
        <f>AVERAGE(Data_mesačne!D195:D197)</f>
        <v>197.46666666666667</v>
      </c>
      <c r="H67" s="18">
        <f>AVERAGE(Data_mesačne!E195:E197)</f>
        <v>157.23333333333332</v>
      </c>
      <c r="I67" s="18">
        <f>AVERAGE(Data_mesačne!F195:F197)</f>
        <v>155.86666666666667</v>
      </c>
      <c r="J67" s="18">
        <f>AVERAGE(Data_mesačne!G195:G197)</f>
        <v>105.8</v>
      </c>
      <c r="K67" s="18">
        <f>AVERAGE(Data_mesačne!H195:H197)</f>
        <v>101.86666666666667</v>
      </c>
      <c r="L67" s="18">
        <f>AVERAGE(Data_mesačne!I195:I197)</f>
        <v>142.93333333333334</v>
      </c>
      <c r="M67" s="18">
        <f>AVERAGE(Data_mesačne!J195:J197)</f>
        <v>139.33333333333334</v>
      </c>
      <c r="N67" s="18">
        <f>AVERAGE(Data_mesačne!K195:K197)</f>
        <v>301.76666666666665</v>
      </c>
      <c r="O67" s="66" t="s">
        <v>153</v>
      </c>
      <c r="P67" s="18">
        <f>AVERAGE(Data_mesačne!M195:M197)</f>
        <v>141.19999999999999</v>
      </c>
      <c r="Q67" s="18">
        <f>AVERAGE(Data_mesačne!N195:N197)</f>
        <v>186.43333333333331</v>
      </c>
      <c r="R67" s="18">
        <f>AVERAGE(Data_mesačne!O195:O197)</f>
        <v>241.76666666666665</v>
      </c>
      <c r="S67" s="18">
        <f>AVERAGE(Data_mesačne!P195:P197)</f>
        <v>132.36666666666667</v>
      </c>
      <c r="T67" s="18">
        <f>AVERAGE(Data_mesačne!Q195:Q197)</f>
        <v>105.96666666666665</v>
      </c>
      <c r="U67" s="18">
        <f>AVERAGE(Data_mesačne!R195:R197)</f>
        <v>153.73333333333332</v>
      </c>
      <c r="V67" s="18">
        <f>AVERAGE(Data_mesačne!S195:S197)</f>
        <v>191.9</v>
      </c>
      <c r="W67" s="18">
        <f>AVERAGE(Data_mesačne!T195:T197)</f>
        <v>167.4</v>
      </c>
      <c r="X67" s="18">
        <f>AVERAGE(Data_mesačne!U195:U197)</f>
        <v>152.43333333333334</v>
      </c>
      <c r="Y67" s="18">
        <f>AVERAGE(Data_mesačne!V195:V197)</f>
        <v>148.06666666666666</v>
      </c>
      <c r="Z67" s="18">
        <f>AVERAGE(Data_mesačne!W195:W197)</f>
        <v>127.56666666666668</v>
      </c>
      <c r="AA67" s="18">
        <f>AVERAGE(Data_mesačne!X195:X197)</f>
        <v>110.90000000000002</v>
      </c>
      <c r="AB67" s="18">
        <f>AVERAGE(Data_mesačne!Y195:Y197)</f>
        <v>108.56666666666666</v>
      </c>
      <c r="AC67" s="119" t="s">
        <v>186</v>
      </c>
      <c r="AD67" s="120"/>
      <c r="AE67" s="120"/>
    </row>
    <row r="68" spans="1:31" x14ac:dyDescent="0.25">
      <c r="A68" s="1"/>
      <c r="B68" s="14"/>
      <c r="C68" s="14"/>
      <c r="D68" s="14"/>
      <c r="E68" s="14"/>
      <c r="F68" s="14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119"/>
    </row>
    <row r="69" spans="1:31" ht="14.4" x14ac:dyDescent="0.25">
      <c r="A69" s="1" t="s">
        <v>113</v>
      </c>
      <c r="B69" s="14"/>
      <c r="C69" s="14"/>
      <c r="D69" s="14"/>
      <c r="E69" s="14" t="str">
        <f t="shared" ref="E69:E100" si="0">CONCATENATE(E7," / ",E3)</f>
        <v>1. kvartál 2010 / 1. kvartál 2009</v>
      </c>
      <c r="F69" s="14"/>
      <c r="G69" s="34">
        <f t="shared" ref="G69:N70" si="1">(G7-G3)/G3</f>
        <v>3.2855436081242584E-2</v>
      </c>
      <c r="H69" s="34">
        <f t="shared" si="1"/>
        <v>2.5632809996794441E-3</v>
      </c>
      <c r="I69" s="34">
        <f t="shared" si="1"/>
        <v>-0.12550607287449395</v>
      </c>
      <c r="J69" s="34">
        <f t="shared" si="1"/>
        <v>-8.7581252138213855E-2</v>
      </c>
      <c r="K69" s="34">
        <f t="shared" si="1"/>
        <v>-0.12105263157894737</v>
      </c>
      <c r="L69" s="34">
        <f t="shared" si="1"/>
        <v>0.29162303664921474</v>
      </c>
      <c r="M69" s="34">
        <f t="shared" si="1"/>
        <v>-4.6758767268862966E-2</v>
      </c>
      <c r="N69" s="34">
        <f t="shared" si="1"/>
        <v>-3.524229074889855E-2</v>
      </c>
      <c r="O69" s="77" t="s">
        <v>153</v>
      </c>
      <c r="P69" s="34">
        <f t="shared" ref="P69:Q88" si="2">(P7-P3)/P3</f>
        <v>0</v>
      </c>
      <c r="Q69" s="34">
        <f t="shared" si="2"/>
        <v>-3.1831831831831942E-2</v>
      </c>
      <c r="R69" s="34">
        <f t="shared" ref="R69" si="3">(R7-R3)/R3</f>
        <v>-8.6054163502912225E-3</v>
      </c>
      <c r="S69" s="34">
        <f t="shared" ref="S69:Z78" si="4">(S7-S3)/S3</f>
        <v>-0.11674259681093409</v>
      </c>
      <c r="T69" s="34">
        <f t="shared" si="4"/>
        <v>-0.15475763016157998</v>
      </c>
      <c r="U69" s="34">
        <f t="shared" si="4"/>
        <v>8.5227272727271906E-3</v>
      </c>
      <c r="V69" s="34">
        <f t="shared" si="4"/>
        <v>-3.7777083983765204E-2</v>
      </c>
      <c r="W69" s="34">
        <f t="shared" si="4"/>
        <v>3.0262273032952255E-2</v>
      </c>
      <c r="X69" s="34">
        <f t="shared" si="4"/>
        <v>-5.0154320987654761E-3</v>
      </c>
      <c r="Y69" s="34">
        <f t="shared" si="4"/>
        <v>-1.0478617955253598E-2</v>
      </c>
      <c r="Z69" s="34">
        <f t="shared" si="4"/>
        <v>2.0107238605898126E-2</v>
      </c>
      <c r="AA69" s="34">
        <f t="shared" ref="AA69" si="5">(AA7-AA3)/AA3</f>
        <v>-9.7055968942098207E-4</v>
      </c>
      <c r="AB69" s="34">
        <f t="shared" ref="AB69:AB100" si="6">(AB7-AB3)/AB3</f>
        <v>-3.9168665067945467E-2</v>
      </c>
      <c r="AC69" s="1"/>
    </row>
    <row r="70" spans="1:31" ht="14.4" x14ac:dyDescent="0.25">
      <c r="A70" s="1" t="s">
        <v>112</v>
      </c>
      <c r="B70" s="14"/>
      <c r="C70" s="14"/>
      <c r="D70" s="14"/>
      <c r="E70" s="14" t="str">
        <f t="shared" si="0"/>
        <v>2. kvartál 2010 / 2. kvartál 2009</v>
      </c>
      <c r="F70" s="14"/>
      <c r="G70" s="34">
        <f t="shared" si="1"/>
        <v>4.329004329004329E-3</v>
      </c>
      <c r="H70" s="34">
        <f t="shared" si="1"/>
        <v>-2.1974522292993737E-2</v>
      </c>
      <c r="I70" s="34">
        <f t="shared" si="1"/>
        <v>-5.7718120805368998E-2</v>
      </c>
      <c r="J70" s="34">
        <f t="shared" si="1"/>
        <v>1.807664497469321E-3</v>
      </c>
      <c r="K70" s="34">
        <f t="shared" si="1"/>
        <v>-4.5879009338205261E-2</v>
      </c>
      <c r="L70" s="34">
        <f t="shared" si="1"/>
        <v>0.4259624876604145</v>
      </c>
      <c r="M70" s="34">
        <f t="shared" si="1"/>
        <v>2.2438294689603911E-3</v>
      </c>
      <c r="N70" s="34">
        <f t="shared" si="1"/>
        <v>-5.5865921787707816E-3</v>
      </c>
      <c r="O70" s="77" t="s">
        <v>153</v>
      </c>
      <c r="P70" s="34">
        <f t="shared" si="2"/>
        <v>0</v>
      </c>
      <c r="Q70" s="34">
        <f t="shared" si="2"/>
        <v>-3.4834834834834905E-2</v>
      </c>
      <c r="R70" s="34">
        <f t="shared" ref="R70" si="7">(R8-R4)/R4</f>
        <v>-1.8181818181818226E-2</v>
      </c>
      <c r="S70" s="34">
        <f t="shared" si="4"/>
        <v>-8.4112149532710373E-2</v>
      </c>
      <c r="T70" s="34">
        <f t="shared" si="4"/>
        <v>4.3754972155927718E-3</v>
      </c>
      <c r="U70" s="34">
        <f t="shared" si="4"/>
        <v>3.738910012674275E-2</v>
      </c>
      <c r="V70" s="34">
        <f t="shared" si="4"/>
        <v>3.4920634920635641E-3</v>
      </c>
      <c r="W70" s="34">
        <f t="shared" si="4"/>
        <v>3.5317860746720491E-2</v>
      </c>
      <c r="X70" s="34">
        <f t="shared" si="4"/>
        <v>8.0275229357800112E-3</v>
      </c>
      <c r="Y70" s="34">
        <f t="shared" si="4"/>
        <v>-2.1659634317862133E-2</v>
      </c>
      <c r="Z70" s="34">
        <f t="shared" si="4"/>
        <v>3.2775919732441462E-2</v>
      </c>
      <c r="AA70" s="34">
        <f t="shared" ref="AA70" si="8">(AA8-AA4)/AA4</f>
        <v>2.9449838187702384E-2</v>
      </c>
      <c r="AB70" s="34">
        <f t="shared" si="6"/>
        <v>-3.1948881789137268E-2</v>
      </c>
      <c r="AC70" s="1"/>
    </row>
    <row r="71" spans="1:31" ht="14.4" x14ac:dyDescent="0.25">
      <c r="A71" s="1"/>
      <c r="B71" s="14"/>
      <c r="C71" s="14"/>
      <c r="D71" s="14"/>
      <c r="E71" s="14" t="str">
        <f t="shared" si="0"/>
        <v>3. kvartál 2010 / 3. kvartál 2009</v>
      </c>
      <c r="F71" s="14"/>
      <c r="G71" s="34">
        <f t="shared" ref="G71:L80" si="9">(G9-G5)/G5</f>
        <v>9.8779779198139937E-3</v>
      </c>
      <c r="H71" s="34">
        <f t="shared" si="9"/>
        <v>-2.5878594249201307E-2</v>
      </c>
      <c r="I71" s="34">
        <f t="shared" si="9"/>
        <v>-1.3679890560875466E-2</v>
      </c>
      <c r="J71" s="34">
        <f t="shared" si="9"/>
        <v>8.1961077844311503E-2</v>
      </c>
      <c r="K71" s="34">
        <f t="shared" si="9"/>
        <v>2.5873221216041398E-2</v>
      </c>
      <c r="L71" s="34">
        <f t="shared" si="9"/>
        <v>0.2629533678756476</v>
      </c>
      <c r="M71" s="34">
        <f t="shared" ref="M71" si="10">(M9-M5)/M5</f>
        <v>2.7433295753476177E-2</v>
      </c>
      <c r="N71" s="34">
        <f t="shared" ref="N71:N116" si="11">(N9-N5)/N5</f>
        <v>6.6690066690068897E-3</v>
      </c>
      <c r="O71" s="77" t="s">
        <v>153</v>
      </c>
      <c r="P71" s="34">
        <f t="shared" si="2"/>
        <v>0</v>
      </c>
      <c r="Q71" s="34">
        <f t="shared" si="2"/>
        <v>-2.4271844660194216E-2</v>
      </c>
      <c r="R71" s="34">
        <f t="shared" ref="R71" si="12">(R9-R5)/R5</f>
        <v>-1.8181818181818226E-2</v>
      </c>
      <c r="S71" s="34">
        <f t="shared" si="4"/>
        <v>-6.9062500000000068E-2</v>
      </c>
      <c r="T71" s="34">
        <f t="shared" si="4"/>
        <v>0.26433691756272387</v>
      </c>
      <c r="U71" s="34">
        <f t="shared" si="4"/>
        <v>6.6518141311266724E-2</v>
      </c>
      <c r="V71" s="34">
        <f t="shared" si="4"/>
        <v>5.3472448646886224E-2</v>
      </c>
      <c r="W71" s="34">
        <f t="shared" si="4"/>
        <v>3.4621848739495545E-2</v>
      </c>
      <c r="X71" s="34">
        <f t="shared" si="4"/>
        <v>3.53846153846155E-2</v>
      </c>
      <c r="Y71" s="34">
        <f t="shared" si="4"/>
        <v>-4.254112308564946E-2</v>
      </c>
      <c r="Z71" s="34">
        <f t="shared" si="4"/>
        <v>6.4288118478626505E-2</v>
      </c>
      <c r="AA71" s="34">
        <f t="shared" ref="AA71" si="13">(AA9-AA5)/AA5</f>
        <v>3.5922330097087403E-2</v>
      </c>
      <c r="AB71" s="34">
        <f t="shared" si="6"/>
        <v>-2.1951219512195086E-2</v>
      </c>
      <c r="AC71" s="1"/>
    </row>
    <row r="72" spans="1:31" ht="14.4" x14ac:dyDescent="0.25">
      <c r="A72" s="1"/>
      <c r="B72" s="14"/>
      <c r="C72" s="14"/>
      <c r="D72" s="14"/>
      <c r="E72" s="14" t="str">
        <f t="shared" si="0"/>
        <v>4. kvartál 2010 / 4. kvartál 2009</v>
      </c>
      <c r="F72" s="14"/>
      <c r="G72" s="34">
        <f t="shared" si="9"/>
        <v>1.046207497820391E-2</v>
      </c>
      <c r="H72" s="34">
        <f t="shared" si="9"/>
        <v>-2.6517571884984017E-2</v>
      </c>
      <c r="I72" s="34">
        <f t="shared" si="9"/>
        <v>-1.4766483516483556E-2</v>
      </c>
      <c r="J72" s="34">
        <f t="shared" si="9"/>
        <v>8.3986562150055996E-2</v>
      </c>
      <c r="K72" s="34">
        <f t="shared" si="9"/>
        <v>6.2035823503713429E-2</v>
      </c>
      <c r="L72" s="34">
        <f t="shared" si="9"/>
        <v>0.24547368421052634</v>
      </c>
      <c r="M72" s="34">
        <f t="shared" ref="M72" si="14">(M10-M6)/M6</f>
        <v>4.6171171171171428E-2</v>
      </c>
      <c r="N72" s="34">
        <f t="shared" si="11"/>
        <v>2.1777309448542288E-2</v>
      </c>
      <c r="O72" s="77" t="s">
        <v>153</v>
      </c>
      <c r="P72" s="34">
        <f t="shared" si="2"/>
        <v>0</v>
      </c>
      <c r="Q72" s="34">
        <f t="shared" si="2"/>
        <v>-5.5282555282556061E-3</v>
      </c>
      <c r="R72" s="34">
        <f t="shared" ref="R72" si="15">(R10-R6)/R6</f>
        <v>-1.8181818181818226E-2</v>
      </c>
      <c r="S72" s="34">
        <f t="shared" si="4"/>
        <v>-6.0128617363344197E-2</v>
      </c>
      <c r="T72" s="34">
        <f t="shared" si="4"/>
        <v>0.21160409556314011</v>
      </c>
      <c r="U72" s="34">
        <f t="shared" si="4"/>
        <v>6.7046173308032864E-2</v>
      </c>
      <c r="V72" s="34">
        <f t="shared" si="4"/>
        <v>0.10827608766764801</v>
      </c>
      <c r="W72" s="34">
        <f t="shared" si="4"/>
        <v>3.4969737726966925E-2</v>
      </c>
      <c r="X72" s="34">
        <f t="shared" si="4"/>
        <v>4.706790123456752E-2</v>
      </c>
      <c r="Y72" s="34">
        <f t="shared" si="4"/>
        <v>-4.0648095508811814E-2</v>
      </c>
      <c r="Z72" s="34">
        <f t="shared" si="4"/>
        <v>4.5332437877770318E-2</v>
      </c>
      <c r="AA72" s="34">
        <f t="shared" ref="AA72" si="16">(AA10-AA6)/AA6</f>
        <v>3.5922330097087403E-2</v>
      </c>
      <c r="AB72" s="34">
        <f t="shared" si="6"/>
        <v>1.7434620174346271E-2</v>
      </c>
      <c r="AC72" s="1"/>
    </row>
    <row r="73" spans="1:31" ht="14.4" x14ac:dyDescent="0.25">
      <c r="A73" s="1"/>
      <c r="B73" s="14"/>
      <c r="C73" s="14"/>
      <c r="D73" s="14"/>
      <c r="E73" s="14" t="str">
        <f t="shared" si="0"/>
        <v>1. kvartál 2011 / 1. kvartál 2010</v>
      </c>
      <c r="F73" s="14"/>
      <c r="G73" s="34">
        <f t="shared" si="9"/>
        <v>7.2296124927705941E-3</v>
      </c>
      <c r="H73" s="34">
        <f t="shared" si="9"/>
        <v>-2.4608501118568198E-2</v>
      </c>
      <c r="I73" s="34">
        <f t="shared" si="9"/>
        <v>2.5284900284900061E-2</v>
      </c>
      <c r="J73" s="34">
        <f t="shared" si="9"/>
        <v>9.4863142107236301E-2</v>
      </c>
      <c r="K73" s="34">
        <f t="shared" si="9"/>
        <v>5.089820359281421E-2</v>
      </c>
      <c r="L73" s="34">
        <f t="shared" si="9"/>
        <v>0.39440616132955009</v>
      </c>
      <c r="M73" s="34">
        <f t="shared" ref="M73" si="17">(M11-M7)/M7</f>
        <v>4.8680787811222676E-2</v>
      </c>
      <c r="N73" s="34">
        <f t="shared" si="11"/>
        <v>3.1612223393045008E-2</v>
      </c>
      <c r="O73" s="77" t="s">
        <v>153</v>
      </c>
      <c r="P73" s="34">
        <f t="shared" si="2"/>
        <v>0</v>
      </c>
      <c r="Q73" s="34">
        <f t="shared" si="2"/>
        <v>-2.3883374689826271E-2</v>
      </c>
      <c r="R73" s="34">
        <f t="shared" ref="R73" si="18">(R11-R7)/R7</f>
        <v>-4.3400561654329175E-3</v>
      </c>
      <c r="S73" s="34">
        <f t="shared" si="4"/>
        <v>-4.0296582849774248E-2</v>
      </c>
      <c r="T73" s="34">
        <f t="shared" si="4"/>
        <v>0.21835174171622765</v>
      </c>
      <c r="U73" s="34">
        <f t="shared" si="4"/>
        <v>6.9170579029734031E-2</v>
      </c>
      <c r="V73" s="34">
        <f t="shared" si="4"/>
        <v>9.7339390006489432E-2</v>
      </c>
      <c r="W73" s="34">
        <f t="shared" si="4"/>
        <v>7.5065274151435947E-3</v>
      </c>
      <c r="X73" s="34">
        <f t="shared" si="4"/>
        <v>9.1120589375727146E-2</v>
      </c>
      <c r="Y73" s="34">
        <f t="shared" si="4"/>
        <v>-3.6920435031482401E-2</v>
      </c>
      <c r="Z73" s="34">
        <f t="shared" si="4"/>
        <v>1.8725361366623065E-2</v>
      </c>
      <c r="AA73" s="34">
        <f t="shared" ref="AA73" si="19">(AA11-AA7)/AA7</f>
        <v>3.6593264248704654E-2</v>
      </c>
      <c r="AB73" s="34">
        <f t="shared" si="6"/>
        <v>2.6622296173044829E-2</v>
      </c>
      <c r="AC73" s="1"/>
    </row>
    <row r="74" spans="1:31" ht="14.4" x14ac:dyDescent="0.25">
      <c r="A74" s="1"/>
      <c r="B74" s="14"/>
      <c r="C74" s="14"/>
      <c r="D74" s="14"/>
      <c r="E74" s="14" t="str">
        <f t="shared" si="0"/>
        <v>2. kvartál 2011 / 2. kvartál 2010</v>
      </c>
      <c r="F74" s="14"/>
      <c r="G74" s="34">
        <f t="shared" si="9"/>
        <v>-3.4482758620688922E-3</v>
      </c>
      <c r="H74" s="34">
        <f t="shared" si="9"/>
        <v>-1.6281341582546311E-2</v>
      </c>
      <c r="I74" s="34">
        <f t="shared" si="9"/>
        <v>3.988603988603974E-2</v>
      </c>
      <c r="J74" s="34">
        <f t="shared" si="9"/>
        <v>5.5575604474918716E-2</v>
      </c>
      <c r="K74" s="34">
        <f t="shared" si="9"/>
        <v>5.6595744680850921E-2</v>
      </c>
      <c r="L74" s="34">
        <f t="shared" si="9"/>
        <v>0.3077189338871581</v>
      </c>
      <c r="M74" s="34">
        <f t="shared" ref="M74" si="20">(M12-M8)/M8</f>
        <v>7.388059701492547E-2</v>
      </c>
      <c r="N74" s="34">
        <f t="shared" si="11"/>
        <v>3.0196629213483074E-2</v>
      </c>
      <c r="O74" s="77" t="s">
        <v>153</v>
      </c>
      <c r="P74" s="34">
        <f t="shared" si="2"/>
        <v>0</v>
      </c>
      <c r="Q74" s="34">
        <f t="shared" si="2"/>
        <v>-2.924704418170497E-2</v>
      </c>
      <c r="R74" s="34">
        <f t="shared" ref="R74" si="21">(R12-R8)/R8</f>
        <v>4.629629629629586E-3</v>
      </c>
      <c r="S74" s="34">
        <f t="shared" si="4"/>
        <v>-6.7807768268597843E-2</v>
      </c>
      <c r="T74" s="34">
        <f t="shared" si="4"/>
        <v>0.20118811881188123</v>
      </c>
      <c r="U74" s="34">
        <f t="shared" si="4"/>
        <v>6.1087354917531977E-2</v>
      </c>
      <c r="V74" s="34">
        <f t="shared" si="4"/>
        <v>0.1126225877886744</v>
      </c>
      <c r="W74" s="34">
        <f t="shared" si="4"/>
        <v>1.8518518518518715E-2</v>
      </c>
      <c r="X74" s="34">
        <f t="shared" si="4"/>
        <v>9.2908608266969755E-2</v>
      </c>
      <c r="Y74" s="34">
        <f t="shared" si="4"/>
        <v>-1.2363427257044311E-2</v>
      </c>
      <c r="Z74" s="34">
        <f t="shared" si="4"/>
        <v>3.2383419689118709E-3</v>
      </c>
      <c r="AA74" s="34">
        <f t="shared" ref="AA74" si="22">(AA12-AA8)/AA8</f>
        <v>6.2873310279785329E-3</v>
      </c>
      <c r="AB74" s="34">
        <f t="shared" si="6"/>
        <v>1.8564356435643387E-2</v>
      </c>
      <c r="AC74" s="1"/>
    </row>
    <row r="75" spans="1:31" ht="14.4" x14ac:dyDescent="0.25">
      <c r="A75" s="1"/>
      <c r="B75" s="14"/>
      <c r="C75" s="14"/>
      <c r="D75" s="14"/>
      <c r="E75" s="14" t="str">
        <f t="shared" si="0"/>
        <v>3. kvartál 2011 / 3. kvartál 2010</v>
      </c>
      <c r="F75" s="14"/>
      <c r="G75" s="34">
        <f t="shared" si="9"/>
        <v>-4.6029919447642025E-3</v>
      </c>
      <c r="H75" s="34">
        <f t="shared" si="9"/>
        <v>-1.0167267956707238E-2</v>
      </c>
      <c r="I75" s="34">
        <f t="shared" si="9"/>
        <v>2.8432732316227623E-2</v>
      </c>
      <c r="J75" s="34">
        <f t="shared" si="9"/>
        <v>-1.7295053614666696E-3</v>
      </c>
      <c r="K75" s="34">
        <f t="shared" si="9"/>
        <v>7.1458596048760051E-2</v>
      </c>
      <c r="L75" s="34">
        <f t="shared" si="9"/>
        <v>0.26290598290598299</v>
      </c>
      <c r="M75" s="34">
        <f t="shared" ref="M75" si="23">(M13-M9)/M9</f>
        <v>5.7790782735918207E-2</v>
      </c>
      <c r="N75" s="34">
        <f t="shared" si="11"/>
        <v>2.1966527196652659E-2</v>
      </c>
      <c r="O75" s="77" t="s">
        <v>153</v>
      </c>
      <c r="P75" s="34">
        <f t="shared" si="2"/>
        <v>0</v>
      </c>
      <c r="Q75" s="34">
        <f t="shared" si="2"/>
        <v>-2.2388059701492588E-2</v>
      </c>
      <c r="R75" s="34">
        <f t="shared" ref="R75" si="24">(R13-R9)/R9</f>
        <v>4.629629629629586E-3</v>
      </c>
      <c r="S75" s="34">
        <f t="shared" si="4"/>
        <v>-4.9345417925478405E-2</v>
      </c>
      <c r="T75" s="34">
        <f t="shared" si="4"/>
        <v>4.606661941885213E-2</v>
      </c>
      <c r="U75" s="34">
        <f t="shared" si="4"/>
        <v>4.267382870784827E-2</v>
      </c>
      <c r="V75" s="34">
        <f t="shared" si="4"/>
        <v>8.8207985143918283E-2</v>
      </c>
      <c r="W75" s="34">
        <f t="shared" si="4"/>
        <v>1.6894087069525818E-2</v>
      </c>
      <c r="X75" s="34">
        <f t="shared" si="4"/>
        <v>7.0579494799405423E-2</v>
      </c>
      <c r="Y75" s="34">
        <f t="shared" si="4"/>
        <v>2.7547393364928729E-2</v>
      </c>
      <c r="Z75" s="34">
        <f t="shared" si="4"/>
        <v>-2.0556609740670372E-2</v>
      </c>
      <c r="AA75" s="34">
        <f t="shared" ref="AA75" si="25">(AA13-AA9)/AA9</f>
        <v>0</v>
      </c>
      <c r="AB75" s="34">
        <f t="shared" si="6"/>
        <v>3.325020781379872E-2</v>
      </c>
      <c r="AC75" s="1"/>
    </row>
    <row r="76" spans="1:31" ht="14.4" x14ac:dyDescent="0.25">
      <c r="A76" s="1"/>
      <c r="B76" s="14"/>
      <c r="C76" s="14"/>
      <c r="D76" s="14"/>
      <c r="E76" s="14" t="str">
        <f t="shared" si="0"/>
        <v>4. kvartál 2011 / 4. kvartál 2010</v>
      </c>
      <c r="F76" s="14"/>
      <c r="G76" s="34">
        <f t="shared" si="9"/>
        <v>6.6148979004890425E-3</v>
      </c>
      <c r="H76" s="34">
        <f t="shared" si="9"/>
        <v>-1.0173941581883662E-2</v>
      </c>
      <c r="I76" s="34">
        <f t="shared" si="9"/>
        <v>1.8473335657023641E-2</v>
      </c>
      <c r="J76" s="34">
        <f t="shared" si="9"/>
        <v>-9.9862258953168238E-3</v>
      </c>
      <c r="K76" s="34">
        <f t="shared" si="9"/>
        <v>4.0312628547922655E-2</v>
      </c>
      <c r="L76" s="34">
        <f t="shared" si="9"/>
        <v>0.25490196078431365</v>
      </c>
      <c r="M76" s="34">
        <f t="shared" ref="M76" si="26">(M14-M10)/M10</f>
        <v>2.8345891639755923E-2</v>
      </c>
      <c r="N76" s="34">
        <f t="shared" si="11"/>
        <v>4.1251289102786515E-3</v>
      </c>
      <c r="O76" s="77" t="s">
        <v>153</v>
      </c>
      <c r="P76" s="34">
        <f t="shared" si="2"/>
        <v>0</v>
      </c>
      <c r="Q76" s="34">
        <f t="shared" si="2"/>
        <v>-2.5324274243360107E-2</v>
      </c>
      <c r="R76" s="34">
        <f t="shared" ref="R76" si="27">(R14-R10)/R10</f>
        <v>4.629629629629586E-3</v>
      </c>
      <c r="S76" s="34">
        <f t="shared" si="4"/>
        <v>-3.0106055422511015E-2</v>
      </c>
      <c r="T76" s="34">
        <f t="shared" si="4"/>
        <v>7.3943661971831286E-3</v>
      </c>
      <c r="U76" s="34">
        <f t="shared" si="4"/>
        <v>4.4161232957913604E-2</v>
      </c>
      <c r="V76" s="34">
        <f t="shared" si="4"/>
        <v>3.0106257378984706E-2</v>
      </c>
      <c r="W76" s="34">
        <f t="shared" si="4"/>
        <v>1.0396361273554498E-2</v>
      </c>
      <c r="X76" s="34">
        <f t="shared" si="4"/>
        <v>6.1164333087693583E-2</v>
      </c>
      <c r="Y76" s="34">
        <f t="shared" si="4"/>
        <v>2.2518518518518629E-2</v>
      </c>
      <c r="Z76" s="34">
        <f t="shared" si="4"/>
        <v>-6.1034371988436236E-3</v>
      </c>
      <c r="AA76" s="34">
        <f t="shared" ref="AA76" si="28">(AA14-AA10)/AA10</f>
        <v>0</v>
      </c>
      <c r="AB76" s="34">
        <f t="shared" si="6"/>
        <v>6.9359445124438542E-3</v>
      </c>
      <c r="AC76" s="1"/>
    </row>
    <row r="77" spans="1:31" ht="14.4" x14ac:dyDescent="0.25">
      <c r="A77" s="1"/>
      <c r="B77" s="14"/>
      <c r="C77" s="14"/>
      <c r="D77" s="14"/>
      <c r="E77" s="14" t="str">
        <f t="shared" si="0"/>
        <v>1. kvartál 2012 / 1. kvartál 2011</v>
      </c>
      <c r="F77" s="14"/>
      <c r="G77" s="34">
        <f t="shared" si="9"/>
        <v>6.890611541774185E-3</v>
      </c>
      <c r="H77" s="34">
        <f t="shared" si="9"/>
        <v>1.3968730060814552E-16</v>
      </c>
      <c r="I77" s="34">
        <f t="shared" si="9"/>
        <v>2.2924626606460757E-2</v>
      </c>
      <c r="J77" s="34">
        <f t="shared" si="9"/>
        <v>0.18493150684931509</v>
      </c>
      <c r="K77" s="34">
        <f t="shared" si="9"/>
        <v>3.2560032560034185E-3</v>
      </c>
      <c r="L77" s="34">
        <f t="shared" si="9"/>
        <v>0.11482558139534875</v>
      </c>
      <c r="M77" s="34">
        <f t="shared" ref="M77:M116" si="29">(M15-M11)/M11</f>
        <v>1.4883061658398358E-2</v>
      </c>
      <c r="N77" s="34">
        <f t="shared" si="11"/>
        <v>4.3241402791964603E-2</v>
      </c>
      <c r="O77" s="77" t="s">
        <v>153</v>
      </c>
      <c r="P77" s="34">
        <f t="shared" si="2"/>
        <v>0</v>
      </c>
      <c r="Q77" s="34">
        <f t="shared" si="2"/>
        <v>-8.8973625675246634E-3</v>
      </c>
      <c r="R77" s="34">
        <f t="shared" ref="R77" si="30">(R15-R11)/R11</f>
        <v>8.4871794871795095E-2</v>
      </c>
      <c r="S77" s="34">
        <f t="shared" si="4"/>
        <v>-2.7208599261000894E-2</v>
      </c>
      <c r="T77" s="34">
        <f t="shared" si="4"/>
        <v>-7.6708507670850579E-2</v>
      </c>
      <c r="U77" s="34">
        <f t="shared" si="4"/>
        <v>6.3524590163934178E-2</v>
      </c>
      <c r="V77" s="34">
        <f t="shared" si="4"/>
        <v>7.6877587226492974E-2</v>
      </c>
      <c r="W77" s="34">
        <f t="shared" si="4"/>
        <v>5.8309037900875467E-3</v>
      </c>
      <c r="X77" s="34">
        <f t="shared" si="4"/>
        <v>-0.20859985785358917</v>
      </c>
      <c r="Y77" s="34">
        <f t="shared" si="4"/>
        <v>6.8053491827637369E-2</v>
      </c>
      <c r="Z77" s="34">
        <f t="shared" si="4"/>
        <v>2.7410512737826461E-2</v>
      </c>
      <c r="AA77" s="34">
        <f t="shared" ref="AA77" si="31">(AA15-AA11)/AA11</f>
        <v>3.4364261168384259E-3</v>
      </c>
      <c r="AB77" s="34">
        <f t="shared" si="6"/>
        <v>1.053484602917334E-2</v>
      </c>
      <c r="AC77" s="1"/>
    </row>
    <row r="78" spans="1:31" ht="14.4" x14ac:dyDescent="0.25">
      <c r="A78" s="1"/>
      <c r="B78" s="14"/>
      <c r="C78" s="14"/>
      <c r="D78" s="14"/>
      <c r="E78" s="14" t="str">
        <f t="shared" si="0"/>
        <v>2. kvartál 2012 / 2. kvartál 2011</v>
      </c>
      <c r="F78" s="14"/>
      <c r="G78" s="34">
        <f t="shared" si="9"/>
        <v>4.0369088811995548E-3</v>
      </c>
      <c r="H78" s="34">
        <f t="shared" si="9"/>
        <v>2.4164184045018102E-2</v>
      </c>
      <c r="I78" s="34">
        <f t="shared" si="9"/>
        <v>1.3698630136986399E-2</v>
      </c>
      <c r="J78" s="34">
        <f t="shared" si="9"/>
        <v>0.19179487179487181</v>
      </c>
      <c r="K78" s="34">
        <f t="shared" si="9"/>
        <v>-1.0471204188481766E-2</v>
      </c>
      <c r="L78" s="34">
        <f t="shared" si="9"/>
        <v>7.1995764955002609E-2</v>
      </c>
      <c r="M78" s="34">
        <f t="shared" si="29"/>
        <v>-1.1118832522585238E-2</v>
      </c>
      <c r="N78" s="34">
        <f t="shared" si="11"/>
        <v>4.3967280163599007E-2</v>
      </c>
      <c r="O78" s="77" t="s">
        <v>153</v>
      </c>
      <c r="P78" s="34">
        <f t="shared" si="2"/>
        <v>0</v>
      </c>
      <c r="Q78" s="34">
        <f t="shared" si="2"/>
        <v>-9.935897435897555E-3</v>
      </c>
      <c r="R78" s="34">
        <f t="shared" ref="R78" si="32">(R16-R12)/R12</f>
        <v>8.5253456221198343E-2</v>
      </c>
      <c r="S78" s="34">
        <f t="shared" si="4"/>
        <v>-7.0621468926549661E-4</v>
      </c>
      <c r="T78" s="34">
        <f t="shared" si="4"/>
        <v>-9.4296076491922162E-2</v>
      </c>
      <c r="U78" s="34">
        <f t="shared" si="4"/>
        <v>3.6845135290731142E-2</v>
      </c>
      <c r="V78" s="34">
        <f t="shared" si="4"/>
        <v>8.3309638896787025E-2</v>
      </c>
      <c r="W78" s="34">
        <f t="shared" si="4"/>
        <v>-8.6124401913874778E-3</v>
      </c>
      <c r="X78" s="34">
        <f t="shared" si="4"/>
        <v>-0.22970159611380983</v>
      </c>
      <c r="Y78" s="34">
        <f t="shared" si="4"/>
        <v>5.0946142649199375E-2</v>
      </c>
      <c r="Z78" s="34">
        <f t="shared" si="4"/>
        <v>2.7114267269206051E-2</v>
      </c>
      <c r="AA78" s="34">
        <f t="shared" ref="AA78" si="33">(AA16-AA12)/AA12</f>
        <v>-8.4348641049672504E-3</v>
      </c>
      <c r="AB78" s="34">
        <f t="shared" si="6"/>
        <v>1.8226002430133659E-2</v>
      </c>
      <c r="AC78" s="1"/>
    </row>
    <row r="79" spans="1:31" ht="14.4" x14ac:dyDescent="0.25">
      <c r="A79" s="1"/>
      <c r="B79" s="14"/>
      <c r="C79" s="14"/>
      <c r="D79" s="14"/>
      <c r="E79" s="14" t="str">
        <f t="shared" si="0"/>
        <v>3. kvartál 2012 / 3. kvartál 2011</v>
      </c>
      <c r="F79" s="14"/>
      <c r="G79" s="34">
        <f t="shared" si="9"/>
        <v>6.936416184971074E-3</v>
      </c>
      <c r="H79" s="34">
        <f t="shared" si="9"/>
        <v>2.783300198807169E-2</v>
      </c>
      <c r="I79" s="34">
        <f t="shared" si="9"/>
        <v>-8.7660148347944115E-3</v>
      </c>
      <c r="J79" s="34">
        <f t="shared" si="9"/>
        <v>0.16562716562716551</v>
      </c>
      <c r="K79" s="34">
        <f t="shared" si="9"/>
        <v>-3.4523342487249947E-2</v>
      </c>
      <c r="L79" s="34">
        <f t="shared" si="9"/>
        <v>6.6865186789388201E-2</v>
      </c>
      <c r="M79" s="34">
        <f t="shared" si="29"/>
        <v>-1.2448132780083162E-2</v>
      </c>
      <c r="N79" s="34">
        <f t="shared" si="11"/>
        <v>3.923575571477321E-2</v>
      </c>
      <c r="O79" s="77" t="s">
        <v>153</v>
      </c>
      <c r="P79" s="34">
        <f t="shared" si="2"/>
        <v>0</v>
      </c>
      <c r="Q79" s="34">
        <f t="shared" si="2"/>
        <v>-1.8765903307888059E-2</v>
      </c>
      <c r="R79" s="34">
        <f t="shared" ref="R79" si="34">(R17-R13)/R13</f>
        <v>8.5253456221198343E-2</v>
      </c>
      <c r="S79" s="34">
        <f t="shared" ref="S79:Z88" si="35">(S17-S13)/S13</f>
        <v>-2.0127118644067708E-2</v>
      </c>
      <c r="T79" s="34">
        <f t="shared" si="35"/>
        <v>-8.4010840108401347E-2</v>
      </c>
      <c r="U79" s="34">
        <f t="shared" si="35"/>
        <v>3.4630795649685284E-2</v>
      </c>
      <c r="V79" s="34">
        <f t="shared" si="35"/>
        <v>9.4709897610921329E-2</v>
      </c>
      <c r="W79" s="34">
        <f t="shared" si="35"/>
        <v>-1.8530351437699447E-2</v>
      </c>
      <c r="X79" s="34">
        <f t="shared" si="35"/>
        <v>-0.23386537126995144</v>
      </c>
      <c r="Y79" s="34">
        <f t="shared" si="35"/>
        <v>4.4969731911213631E-2</v>
      </c>
      <c r="Z79" s="34">
        <f t="shared" si="35"/>
        <v>2.5831449790119653E-2</v>
      </c>
      <c r="AA79" s="34">
        <f t="shared" ref="AA79" si="36">(AA17-AA13)/AA13</f>
        <v>-2.1868166198064525E-3</v>
      </c>
      <c r="AB79" s="34">
        <f t="shared" si="6"/>
        <v>2.4537409493161685E-2</v>
      </c>
      <c r="AC79" s="1"/>
    </row>
    <row r="80" spans="1:31" ht="14.4" x14ac:dyDescent="0.25">
      <c r="A80" s="1"/>
      <c r="B80" s="14"/>
      <c r="C80" s="14"/>
      <c r="D80" s="14"/>
      <c r="E80" s="14" t="str">
        <f t="shared" si="0"/>
        <v>4. kvartál 2012 / 4. kvartál 2011</v>
      </c>
      <c r="F80" s="14"/>
      <c r="G80" s="34">
        <f t="shared" si="9"/>
        <v>-5.142857142857094E-3</v>
      </c>
      <c r="H80" s="34">
        <f t="shared" si="9"/>
        <v>-6.6312997347480569E-3</v>
      </c>
      <c r="I80" s="34">
        <f t="shared" si="9"/>
        <v>1.608487337440076E-2</v>
      </c>
      <c r="J80" s="34">
        <f t="shared" si="9"/>
        <v>0.14713043478260865</v>
      </c>
      <c r="K80" s="34">
        <f t="shared" si="9"/>
        <v>-3.1237643337287378E-2</v>
      </c>
      <c r="L80" s="34">
        <f t="shared" si="9"/>
        <v>8.89008620689654E-2</v>
      </c>
      <c r="M80" s="34">
        <f t="shared" si="29"/>
        <v>-2.0935101186324184E-3</v>
      </c>
      <c r="N80" s="34">
        <f t="shared" si="11"/>
        <v>5.0667579596028793E-2</v>
      </c>
      <c r="O80" s="77" t="s">
        <v>153</v>
      </c>
      <c r="P80" s="34">
        <f t="shared" si="2"/>
        <v>0</v>
      </c>
      <c r="Q80" s="34">
        <f t="shared" si="2"/>
        <v>-2.4714828897338618E-2</v>
      </c>
      <c r="R80" s="34">
        <f t="shared" ref="R80" si="37">(R18-R14)/R14</f>
        <v>8.5253456221198343E-2</v>
      </c>
      <c r="S80" s="34">
        <f t="shared" si="35"/>
        <v>-3.3862433862433892E-2</v>
      </c>
      <c r="T80" s="34">
        <f t="shared" si="35"/>
        <v>-7.3400908773156234E-2</v>
      </c>
      <c r="U80" s="34">
        <f t="shared" si="35"/>
        <v>2.2707919386886093E-3</v>
      </c>
      <c r="V80" s="34">
        <f t="shared" si="35"/>
        <v>8.4240687679083076E-2</v>
      </c>
      <c r="W80" s="34">
        <f t="shared" si="35"/>
        <v>-1.8649517684887495E-2</v>
      </c>
      <c r="X80" s="34">
        <f t="shared" si="35"/>
        <v>-0.23194444444444443</v>
      </c>
      <c r="Y80" s="34">
        <f t="shared" si="35"/>
        <v>5.3317878875688132E-2</v>
      </c>
      <c r="Z80" s="34">
        <f t="shared" si="35"/>
        <v>1.5513897866839266E-2</v>
      </c>
      <c r="AA80" s="34">
        <f t="shared" ref="AA80" si="38">(AA18-AA14)/AA14</f>
        <v>2.6866604186191752E-2</v>
      </c>
      <c r="AB80" s="34">
        <f t="shared" si="6"/>
        <v>2.2690437601296517E-2</v>
      </c>
      <c r="AC80" s="1"/>
    </row>
    <row r="81" spans="1:29" ht="14.4" x14ac:dyDescent="0.25">
      <c r="A81" s="1"/>
      <c r="B81" s="14"/>
      <c r="C81" s="14"/>
      <c r="D81" s="14"/>
      <c r="E81" s="14" t="str">
        <f t="shared" si="0"/>
        <v>1. kvartál 2013 / 1. kvartál 2012</v>
      </c>
      <c r="F81" s="14"/>
      <c r="G81" s="34">
        <f t="shared" ref="G81:L90" si="39">(G19-G15)/G15</f>
        <v>-1.0265183917878432E-2</v>
      </c>
      <c r="H81" s="34">
        <f t="shared" si="39"/>
        <v>4.9148099606815196E-3</v>
      </c>
      <c r="I81" s="34">
        <f t="shared" si="39"/>
        <v>4.0067911714770546E-2</v>
      </c>
      <c r="J81" s="34">
        <f t="shared" si="39"/>
        <v>-6.3294797687861129E-2</v>
      </c>
      <c r="K81" s="34">
        <f t="shared" si="39"/>
        <v>-1.3793103448275942E-2</v>
      </c>
      <c r="L81" s="34">
        <f t="shared" si="39"/>
        <v>1.6949152542372919E-2</v>
      </c>
      <c r="M81" s="34">
        <f t="shared" si="29"/>
        <v>6.2849162011171088E-3</v>
      </c>
      <c r="N81" s="34">
        <f t="shared" si="11"/>
        <v>3.5900783289817976E-3</v>
      </c>
      <c r="O81" s="77" t="s">
        <v>153</v>
      </c>
      <c r="P81" s="34">
        <f t="shared" si="2"/>
        <v>0</v>
      </c>
      <c r="Q81" s="34">
        <f t="shared" si="2"/>
        <v>-2.0840012824623187E-2</v>
      </c>
      <c r="R81" s="34">
        <f t="shared" ref="R81" si="40">(R19-R15)/R15</f>
        <v>1.5126447648310039E-2</v>
      </c>
      <c r="S81" s="34">
        <f t="shared" si="35"/>
        <v>-3.7292817679558242E-2</v>
      </c>
      <c r="T81" s="34">
        <f t="shared" si="35"/>
        <v>-2.6057401812688952E-2</v>
      </c>
      <c r="U81" s="34">
        <f t="shared" si="35"/>
        <v>-3.055326176713451E-2</v>
      </c>
      <c r="V81" s="34">
        <f t="shared" si="35"/>
        <v>3.8989566172432738E-2</v>
      </c>
      <c r="W81" s="34">
        <f t="shared" si="35"/>
        <v>-2.3510466988727757E-2</v>
      </c>
      <c r="X81" s="34">
        <f t="shared" si="35"/>
        <v>-4.4903457566231961E-3</v>
      </c>
      <c r="Y81" s="34">
        <f t="shared" si="35"/>
        <v>1.391207568169163E-2</v>
      </c>
      <c r="Z81" s="34">
        <f t="shared" si="35"/>
        <v>-1.6007532956685524E-2</v>
      </c>
      <c r="AA81" s="34">
        <f t="shared" ref="AA81" si="41">(AA19-AA15)/AA15</f>
        <v>3.3001245330012301E-2</v>
      </c>
      <c r="AB81" s="34">
        <f t="shared" si="6"/>
        <v>1.2028869286288117E-3</v>
      </c>
      <c r="AC81" s="1"/>
    </row>
    <row r="82" spans="1:29" ht="14.4" x14ac:dyDescent="0.25">
      <c r="A82" s="1"/>
      <c r="B82" s="14"/>
      <c r="C82" s="14"/>
      <c r="D82" s="14"/>
      <c r="E82" s="14" t="str">
        <f t="shared" si="0"/>
        <v>2. kvartál 2013 / 2. kvartál 2012</v>
      </c>
      <c r="F82" s="14"/>
      <c r="G82" s="34">
        <f t="shared" si="39"/>
        <v>-1.1200459506031114E-2</v>
      </c>
      <c r="H82" s="34">
        <f t="shared" si="39"/>
        <v>-1.5837104072398116E-2</v>
      </c>
      <c r="I82" s="34">
        <f t="shared" si="39"/>
        <v>3.0405405405405404E-2</v>
      </c>
      <c r="J82" s="34">
        <f t="shared" si="39"/>
        <v>-4.3029259896729774E-2</v>
      </c>
      <c r="K82" s="34">
        <f t="shared" si="39"/>
        <v>-1.953601953601947E-2</v>
      </c>
      <c r="L82" s="34">
        <f t="shared" si="39"/>
        <v>-7.9753086419752969E-2</v>
      </c>
      <c r="M82" s="34">
        <f t="shared" si="29"/>
        <v>1.0892480674631342E-2</v>
      </c>
      <c r="N82" s="34">
        <f t="shared" si="11"/>
        <v>1.0447273914463187E-2</v>
      </c>
      <c r="O82" s="77" t="s">
        <v>153</v>
      </c>
      <c r="P82" s="34">
        <f t="shared" si="2"/>
        <v>0</v>
      </c>
      <c r="Q82" s="34">
        <f t="shared" si="2"/>
        <v>-1.5215280025898038E-2</v>
      </c>
      <c r="R82" s="34">
        <f t="shared" ref="R82" si="42">(R20-R16)/R16</f>
        <v>2.3354564755838518E-2</v>
      </c>
      <c r="S82" s="34">
        <f t="shared" si="35"/>
        <v>-9.8939929328622309E-3</v>
      </c>
      <c r="T82" s="34">
        <f t="shared" si="35"/>
        <v>-6.2613760465963023E-2</v>
      </c>
      <c r="U82" s="34">
        <f t="shared" si="35"/>
        <v>-3.8589672404219934E-2</v>
      </c>
      <c r="V82" s="34">
        <f t="shared" si="35"/>
        <v>8.3989501312335662E-3</v>
      </c>
      <c r="W82" s="34">
        <f t="shared" si="35"/>
        <v>-3.2818532818532871E-2</v>
      </c>
      <c r="X82" s="34">
        <f t="shared" si="35"/>
        <v>-4.5045045045042487E-4</v>
      </c>
      <c r="Y82" s="34">
        <f t="shared" si="35"/>
        <v>-8.3102493074787523E-4</v>
      </c>
      <c r="Z82" s="34">
        <f t="shared" si="35"/>
        <v>1.8856065367692202E-3</v>
      </c>
      <c r="AA82" s="34">
        <f t="shared" ref="AA82" si="43">(AA20-AA16)/AA16</f>
        <v>4.5368620037807027E-2</v>
      </c>
      <c r="AB82" s="34">
        <f t="shared" si="6"/>
        <v>-2.5855210819411355E-2</v>
      </c>
      <c r="AC82" s="1"/>
    </row>
    <row r="83" spans="1:29" ht="14.4" x14ac:dyDescent="0.25">
      <c r="A83" s="1"/>
      <c r="B83" s="14"/>
      <c r="C83" s="14"/>
      <c r="D83" s="14"/>
      <c r="E83" s="14" t="str">
        <f t="shared" si="0"/>
        <v>3. kvartál 2013 / 3. kvartál 2012</v>
      </c>
      <c r="F83" s="14"/>
      <c r="G83" s="34">
        <f t="shared" si="39"/>
        <v>-8.3237657864522474E-3</v>
      </c>
      <c r="H83" s="34">
        <f t="shared" si="39"/>
        <v>-4.2553191489361625E-2</v>
      </c>
      <c r="I83" s="34">
        <f t="shared" si="39"/>
        <v>4.8299319727891164E-2</v>
      </c>
      <c r="J83" s="34">
        <f t="shared" si="39"/>
        <v>-1.7835909631391204E-2</v>
      </c>
      <c r="K83" s="34">
        <f t="shared" si="39"/>
        <v>-8.5331166192604974E-3</v>
      </c>
      <c r="L83" s="34">
        <f t="shared" si="39"/>
        <v>-5.8360822126363898E-2</v>
      </c>
      <c r="M83" s="34">
        <f t="shared" si="29"/>
        <v>1.3305322128851381E-2</v>
      </c>
      <c r="N83" s="34">
        <f t="shared" si="11"/>
        <v>-1.2147078135259504E-2</v>
      </c>
      <c r="O83" s="77" t="s">
        <v>153</v>
      </c>
      <c r="P83" s="34">
        <f t="shared" si="2"/>
        <v>0</v>
      </c>
      <c r="Q83" s="34">
        <f t="shared" si="2"/>
        <v>-1.3614262560777876E-2</v>
      </c>
      <c r="R83" s="34">
        <f t="shared" ref="R83" si="44">(R21-R17)/R17</f>
        <v>2.3354564755838518E-2</v>
      </c>
      <c r="S83" s="34">
        <f t="shared" si="35"/>
        <v>-5.4054054054054057E-3</v>
      </c>
      <c r="T83" s="34">
        <f t="shared" si="35"/>
        <v>-8.5428994082840118E-2</v>
      </c>
      <c r="U83" s="34">
        <f t="shared" si="35"/>
        <v>-4.0110650069156255E-2</v>
      </c>
      <c r="V83" s="34">
        <f t="shared" si="35"/>
        <v>-1.351000259807732E-2</v>
      </c>
      <c r="W83" s="34">
        <f t="shared" si="35"/>
        <v>-2.8320312500000187E-2</v>
      </c>
      <c r="X83" s="34">
        <f t="shared" si="35"/>
        <v>3.6231884057972819E-3</v>
      </c>
      <c r="Y83" s="34">
        <f t="shared" si="35"/>
        <v>-6.0689655172412697E-3</v>
      </c>
      <c r="Z83" s="34">
        <f t="shared" si="35"/>
        <v>-2.7384324834749948E-2</v>
      </c>
      <c r="AA83" s="34">
        <f t="shared" ref="AA83" si="45">(AA21-AA17)/AA17</f>
        <v>3.6944270507201039E-2</v>
      </c>
      <c r="AB83" s="34">
        <f t="shared" si="6"/>
        <v>-4.6329014526894266E-2</v>
      </c>
      <c r="AC83" s="1"/>
    </row>
    <row r="84" spans="1:29" ht="14.4" x14ac:dyDescent="0.25">
      <c r="A84" s="1"/>
      <c r="B84" s="14"/>
      <c r="C84" s="14"/>
      <c r="D84" s="14"/>
      <c r="E84" s="14" t="str">
        <f t="shared" si="0"/>
        <v>4. kvartál 2013 / 4. kvartál 2012</v>
      </c>
      <c r="F84" s="14"/>
      <c r="G84" s="34">
        <f t="shared" si="39"/>
        <v>-3.1591039632395826E-3</v>
      </c>
      <c r="H84" s="34">
        <f t="shared" si="39"/>
        <v>2.3364485981308505E-3</v>
      </c>
      <c r="I84" s="34">
        <f t="shared" si="39"/>
        <v>4.0080835298080326E-2</v>
      </c>
      <c r="J84" s="34">
        <f t="shared" si="39"/>
        <v>1.8192844147968726E-3</v>
      </c>
      <c r="K84" s="34">
        <f t="shared" si="39"/>
        <v>-4.0816326530609921E-4</v>
      </c>
      <c r="L84" s="34">
        <f t="shared" si="39"/>
        <v>-9.5744680851063774E-2</v>
      </c>
      <c r="M84" s="34">
        <f t="shared" si="29"/>
        <v>6.6433566433565638E-3</v>
      </c>
      <c r="N84" s="34">
        <f t="shared" si="11"/>
        <v>1.2381883349625275E-2</v>
      </c>
      <c r="O84" s="77" t="s">
        <v>153</v>
      </c>
      <c r="P84" s="34">
        <f t="shared" si="2"/>
        <v>0</v>
      </c>
      <c r="Q84" s="34">
        <f t="shared" si="2"/>
        <v>-9.7465886939571162E-3</v>
      </c>
      <c r="R84" s="34">
        <f t="shared" ref="R84" si="46">(R22-R18)/R18</f>
        <v>2.3354564755838518E-2</v>
      </c>
      <c r="S84" s="34">
        <f t="shared" si="35"/>
        <v>-2.0080321285140666E-2</v>
      </c>
      <c r="T84" s="34">
        <f t="shared" si="35"/>
        <v>-5.6959637872501079E-2</v>
      </c>
      <c r="U84" s="34">
        <f t="shared" si="35"/>
        <v>-5.550835457377512E-2</v>
      </c>
      <c r="V84" s="34">
        <f t="shared" si="35"/>
        <v>8.1923890063425927E-3</v>
      </c>
      <c r="W84" s="34">
        <f t="shared" si="35"/>
        <v>-2.0969855832241077E-2</v>
      </c>
      <c r="X84" s="34">
        <f t="shared" si="35"/>
        <v>0</v>
      </c>
      <c r="Y84" s="34">
        <f t="shared" si="35"/>
        <v>-1.8982118294360362E-2</v>
      </c>
      <c r="Z84" s="34">
        <f t="shared" si="35"/>
        <v>-2.546148949713576E-2</v>
      </c>
      <c r="AA84" s="34">
        <f t="shared" ref="AA84" si="47">(AA22-AA18)/AA18</f>
        <v>3.954974140553731E-3</v>
      </c>
      <c r="AB84" s="34">
        <f t="shared" si="6"/>
        <v>-4.9920760697305736E-2</v>
      </c>
      <c r="AC84" s="1"/>
    </row>
    <row r="85" spans="1:29" ht="14.4" x14ac:dyDescent="0.25">
      <c r="A85" s="1"/>
      <c r="B85" s="14"/>
      <c r="C85" s="14"/>
      <c r="D85" s="14"/>
      <c r="E85" s="14" t="str">
        <f t="shared" si="0"/>
        <v>1. kvartál 2014 / 1. kvartál 2013</v>
      </c>
      <c r="F85" s="14"/>
      <c r="G85" s="34">
        <f t="shared" si="39"/>
        <v>1.2964563526361279E-2</v>
      </c>
      <c r="H85" s="34">
        <f t="shared" si="39"/>
        <v>-2.6084121291166688E-3</v>
      </c>
      <c r="I85" s="34">
        <f t="shared" si="39"/>
        <v>3.2647730982697637E-3</v>
      </c>
      <c r="J85" s="34">
        <f t="shared" si="39"/>
        <v>1.0799136069114382E-2</v>
      </c>
      <c r="K85" s="34">
        <f t="shared" si="39"/>
        <v>8.6384204031263213E-3</v>
      </c>
      <c r="L85" s="34">
        <f t="shared" si="39"/>
        <v>-8.6410256410256528E-2</v>
      </c>
      <c r="M85" s="34">
        <f t="shared" si="29"/>
        <v>-9.0215128383066626E-3</v>
      </c>
      <c r="N85" s="34">
        <f t="shared" si="11"/>
        <v>1.1707317073170759E-2</v>
      </c>
      <c r="O85" s="77" t="s">
        <v>153</v>
      </c>
      <c r="P85" s="34">
        <f t="shared" si="2"/>
        <v>0</v>
      </c>
      <c r="Q85" s="34">
        <f t="shared" si="2"/>
        <v>-1.3097576948264664E-2</v>
      </c>
      <c r="R85" s="34">
        <f t="shared" ref="R85" si="48">(R23-R19)/R19</f>
        <v>-3.0733410942956969E-2</v>
      </c>
      <c r="S85" s="34">
        <f t="shared" si="35"/>
        <v>-1.8292682926828997E-2</v>
      </c>
      <c r="T85" s="34">
        <f t="shared" si="35"/>
        <v>-5.1958123303605913E-2</v>
      </c>
      <c r="U85" s="34">
        <f t="shared" si="35"/>
        <v>-7.9500283929585427E-2</v>
      </c>
      <c r="V85" s="34">
        <f t="shared" si="35"/>
        <v>5.5496828752642936E-3</v>
      </c>
      <c r="W85" s="34">
        <f t="shared" si="35"/>
        <v>4.2875989445909255E-3</v>
      </c>
      <c r="X85" s="34">
        <f t="shared" si="35"/>
        <v>-2.255299954894065E-3</v>
      </c>
      <c r="Y85" s="34">
        <f t="shared" si="35"/>
        <v>-2.1953896816684769E-2</v>
      </c>
      <c r="Z85" s="34">
        <f t="shared" si="35"/>
        <v>-5.4226475279106493E-3</v>
      </c>
      <c r="AA85" s="34">
        <f t="shared" ref="AA85" si="49">(AA23-AA19)/AA19</f>
        <v>-1.38637733574441E-2</v>
      </c>
      <c r="AB85" s="34">
        <f t="shared" si="6"/>
        <v>-3.1237484981978307E-2</v>
      </c>
      <c r="AC85" s="1"/>
    </row>
    <row r="86" spans="1:29" ht="14.4" x14ac:dyDescent="0.25">
      <c r="A86" s="1"/>
      <c r="B86" s="14"/>
      <c r="C86" s="14"/>
      <c r="D86" s="14"/>
      <c r="E86" s="14" t="str">
        <f t="shared" si="0"/>
        <v>2. kvartál 2014 / 2. kvartál 2013</v>
      </c>
      <c r="F86" s="14"/>
      <c r="G86" s="34">
        <f t="shared" si="39"/>
        <v>3.6595991867557263E-2</v>
      </c>
      <c r="H86" s="34">
        <f t="shared" si="39"/>
        <v>-1.5435139573070571E-2</v>
      </c>
      <c r="I86" s="34">
        <f t="shared" si="39"/>
        <v>1.2786885245901471E-2</v>
      </c>
      <c r="J86" s="34">
        <f t="shared" si="39"/>
        <v>-5.9952038369303707E-3</v>
      </c>
      <c r="K86" s="34">
        <f t="shared" si="39"/>
        <v>1.784973017849735E-2</v>
      </c>
      <c r="L86" s="34">
        <f t="shared" si="39"/>
        <v>-4.3466595116716016E-2</v>
      </c>
      <c r="M86" s="34">
        <f t="shared" si="29"/>
        <v>-9.3847758081336777E-3</v>
      </c>
      <c r="N86" s="34">
        <f t="shared" si="11"/>
        <v>6.1389337641357669E-3</v>
      </c>
      <c r="O86" s="77" t="s">
        <v>153</v>
      </c>
      <c r="P86" s="34">
        <f t="shared" si="2"/>
        <v>0</v>
      </c>
      <c r="Q86" s="34">
        <f t="shared" si="2"/>
        <v>-1.5779092702169848E-2</v>
      </c>
      <c r="R86" s="34">
        <f t="shared" ref="R86" si="50">(R24-R20)/R20</f>
        <v>-5.8782849239280774E-2</v>
      </c>
      <c r="S86" s="34">
        <f t="shared" si="35"/>
        <v>-3.3904354032833595E-2</v>
      </c>
      <c r="T86" s="34">
        <f t="shared" si="35"/>
        <v>-6.3300970873786291E-2</v>
      </c>
      <c r="U86" s="34">
        <f t="shared" si="35"/>
        <v>-6.0929829627490606E-2</v>
      </c>
      <c r="V86" s="34">
        <f t="shared" si="35"/>
        <v>1.5616866215511867E-3</v>
      </c>
      <c r="W86" s="34">
        <f t="shared" si="35"/>
        <v>-2.8609447771124494E-2</v>
      </c>
      <c r="X86" s="34">
        <f t="shared" si="35"/>
        <v>-1.7124831004957174E-2</v>
      </c>
      <c r="Y86" s="34">
        <f t="shared" si="35"/>
        <v>-1.3030219018574962E-2</v>
      </c>
      <c r="Z86" s="34">
        <f t="shared" si="35"/>
        <v>-2.3525721455458101E-2</v>
      </c>
      <c r="AA86" s="34">
        <f t="shared" ref="AA86" si="51">(AA24-AA20)/AA20</f>
        <v>-3.0440024110910003E-2</v>
      </c>
      <c r="AB86" s="34">
        <f t="shared" si="6"/>
        <v>-2.3683135973866759E-2</v>
      </c>
      <c r="AC86" s="1"/>
    </row>
    <row r="87" spans="1:29" ht="14.4" x14ac:dyDescent="0.25">
      <c r="A87" s="1"/>
      <c r="B87" s="14"/>
      <c r="C87" s="14"/>
      <c r="D87" s="14"/>
      <c r="E87" s="14" t="str">
        <f t="shared" si="0"/>
        <v>3. kvartál 2014 / 3. kvartál 2013</v>
      </c>
      <c r="F87" s="14"/>
      <c r="G87" s="34">
        <f t="shared" si="39"/>
        <v>2.2865412445730759E-2</v>
      </c>
      <c r="H87" s="34">
        <f t="shared" si="39"/>
        <v>6.3973063973063208E-3</v>
      </c>
      <c r="I87" s="34">
        <f t="shared" si="39"/>
        <v>1.3627514600908417E-2</v>
      </c>
      <c r="J87" s="34">
        <f t="shared" si="39"/>
        <v>3.9346246973367251E-3</v>
      </c>
      <c r="K87" s="34">
        <f t="shared" si="39"/>
        <v>2.8688524590164055E-3</v>
      </c>
      <c r="L87" s="34">
        <f t="shared" si="39"/>
        <v>-3.6917272972244765E-2</v>
      </c>
      <c r="M87" s="34">
        <f t="shared" si="29"/>
        <v>-1.1748445058742148E-2</v>
      </c>
      <c r="N87" s="34">
        <f t="shared" si="11"/>
        <v>3.2568959787304744E-2</v>
      </c>
      <c r="O87" s="77" t="s">
        <v>153</v>
      </c>
      <c r="P87" s="34">
        <f t="shared" si="2"/>
        <v>0</v>
      </c>
      <c r="Q87" s="34">
        <f t="shared" si="2"/>
        <v>-1.8074268813670673E-2</v>
      </c>
      <c r="R87" s="34">
        <f t="shared" ref="R87" si="52">(R25-R21)/R21</f>
        <v>-5.8782849239280774E-2</v>
      </c>
      <c r="S87" s="34">
        <f t="shared" si="35"/>
        <v>-2.7898550724637639E-2</v>
      </c>
      <c r="T87" s="34">
        <f t="shared" si="35"/>
        <v>-4.8928427011726797E-2</v>
      </c>
      <c r="U87" s="34">
        <f t="shared" si="35"/>
        <v>-4.4380403458213188E-2</v>
      </c>
      <c r="V87" s="34">
        <f t="shared" si="35"/>
        <v>1.3168290755860264E-3</v>
      </c>
      <c r="W87" s="34">
        <f t="shared" si="35"/>
        <v>-5.0251256281407036E-3</v>
      </c>
      <c r="X87" s="34">
        <f t="shared" si="35"/>
        <v>-1.3989169675090419E-2</v>
      </c>
      <c r="Y87" s="34">
        <f t="shared" si="35"/>
        <v>-3.080766028309756E-2</v>
      </c>
      <c r="Z87" s="34">
        <f t="shared" si="35"/>
        <v>3.8834951456312612E-3</v>
      </c>
      <c r="AA87" s="34">
        <f t="shared" ref="AA87" si="53">(AA25-AA21)/AA21</f>
        <v>-2.9891304347826192E-2</v>
      </c>
      <c r="AB87" s="34">
        <f t="shared" si="6"/>
        <v>-3.9110745162618421E-2</v>
      </c>
      <c r="AC87" s="1"/>
    </row>
    <row r="88" spans="1:29" ht="14.4" x14ac:dyDescent="0.25">
      <c r="A88" s="1"/>
      <c r="B88" s="14"/>
      <c r="C88" s="14"/>
      <c r="D88" s="14"/>
      <c r="E88" s="14" t="str">
        <f t="shared" si="0"/>
        <v>4. kvartál 2014 / 4. kvartál 2013</v>
      </c>
      <c r="F88" s="14"/>
      <c r="G88" s="34">
        <f t="shared" si="39"/>
        <v>2.0455200230481193E-2</v>
      </c>
      <c r="H88" s="34">
        <f t="shared" si="39"/>
        <v>2.6640026640026545E-3</v>
      </c>
      <c r="I88" s="34">
        <f t="shared" si="39"/>
        <v>4.5336787564765639E-3</v>
      </c>
      <c r="J88" s="34">
        <f t="shared" si="39"/>
        <v>8.7772397094429879E-3</v>
      </c>
      <c r="K88" s="34">
        <f t="shared" si="39"/>
        <v>7.3499387505103425E-3</v>
      </c>
      <c r="L88" s="34">
        <f t="shared" si="39"/>
        <v>-8.0711354309165498E-2</v>
      </c>
      <c r="M88" s="34">
        <f t="shared" si="29"/>
        <v>-1.6325112886418858E-2</v>
      </c>
      <c r="N88" s="34">
        <f t="shared" si="11"/>
        <v>-2.252977148374784E-3</v>
      </c>
      <c r="O88" s="77" t="s">
        <v>153</v>
      </c>
      <c r="P88" s="34">
        <f t="shared" si="2"/>
        <v>0</v>
      </c>
      <c r="Q88" s="34">
        <f t="shared" si="2"/>
        <v>-3.5761154855642976E-2</v>
      </c>
      <c r="R88" s="34">
        <f t="shared" ref="R88" si="54">(R26-R22)/R22</f>
        <v>-5.8782849239280774E-2</v>
      </c>
      <c r="S88" s="34">
        <f t="shared" si="35"/>
        <v>-1.6020864381519846E-2</v>
      </c>
      <c r="T88" s="34">
        <f t="shared" si="35"/>
        <v>-5.479999999999996E-2</v>
      </c>
      <c r="U88" s="34">
        <f t="shared" si="35"/>
        <v>-1.8890554722638758E-2</v>
      </c>
      <c r="V88" s="34">
        <f t="shared" si="35"/>
        <v>-2.8047182175622735E-2</v>
      </c>
      <c r="W88" s="34">
        <f t="shared" si="35"/>
        <v>4.2503346720214052E-2</v>
      </c>
      <c r="X88" s="34">
        <f t="shared" si="35"/>
        <v>-9.4936708860759878E-3</v>
      </c>
      <c r="Y88" s="34">
        <f t="shared" si="35"/>
        <v>-3.5614133482894127E-2</v>
      </c>
      <c r="Z88" s="34">
        <f t="shared" si="35"/>
        <v>4.8987589810581319E-3</v>
      </c>
      <c r="AA88" s="34">
        <f t="shared" ref="AA88" si="55">(AA26-AA22)/AA22</f>
        <v>-2.5757575757575715E-2</v>
      </c>
      <c r="AB88" s="34">
        <f t="shared" si="6"/>
        <v>-1.7931609674728986E-2</v>
      </c>
      <c r="AC88" s="1"/>
    </row>
    <row r="89" spans="1:29" ht="14.4" x14ac:dyDescent="0.25">
      <c r="A89" s="1"/>
      <c r="B89" s="14"/>
      <c r="C89" s="14"/>
      <c r="D89" s="14"/>
      <c r="E89" s="14" t="str">
        <f t="shared" si="0"/>
        <v>1. kvartál 2015 / 1. kvartál 2014</v>
      </c>
      <c r="F89" s="14"/>
      <c r="G89" s="34">
        <f t="shared" si="39"/>
        <v>9.9544937428896873E-3</v>
      </c>
      <c r="H89" s="34">
        <f t="shared" si="39"/>
        <v>-3.7920889179470216E-2</v>
      </c>
      <c r="I89" s="34">
        <f t="shared" si="39"/>
        <v>-2.2779043280180939E-3</v>
      </c>
      <c r="J89" s="34">
        <f t="shared" si="39"/>
        <v>6.410256410256306E-3</v>
      </c>
      <c r="K89" s="34">
        <f t="shared" si="39"/>
        <v>-1.6313213703098583E-3</v>
      </c>
      <c r="L89" s="34">
        <f t="shared" si="39"/>
        <v>-0.17625596407521746</v>
      </c>
      <c r="M89" s="34">
        <f t="shared" si="29"/>
        <v>-2.4509803921568579E-2</v>
      </c>
      <c r="N89" s="34">
        <f t="shared" si="11"/>
        <v>-1.2857602057216283E-2</v>
      </c>
      <c r="O89" s="77" t="s">
        <v>153</v>
      </c>
      <c r="P89" s="34">
        <f t="shared" ref="P89:Q108" si="56">(P27-P23)/P23</f>
        <v>0</v>
      </c>
      <c r="Q89" s="34">
        <f t="shared" si="56"/>
        <v>-1.6257465162574578E-2</v>
      </c>
      <c r="R89" s="34">
        <f t="shared" ref="R89" si="57">(R27-R23)/R23</f>
        <v>-2.0658179197693822E-2</v>
      </c>
      <c r="S89" s="34">
        <f t="shared" ref="S89:Z98" si="58">(S27-S23)/S23</f>
        <v>1.8268176835949173E-3</v>
      </c>
      <c r="T89" s="34">
        <f t="shared" si="58"/>
        <v>-5.2760736196319158E-2</v>
      </c>
      <c r="U89" s="34">
        <f t="shared" si="58"/>
        <v>5.2436767427513535E-3</v>
      </c>
      <c r="V89" s="34">
        <f t="shared" si="58"/>
        <v>-3.3902759526938109E-2</v>
      </c>
      <c r="W89" s="34">
        <f t="shared" si="58"/>
        <v>6.9622331691297307E-2</v>
      </c>
      <c r="X89" s="34">
        <f t="shared" si="58"/>
        <v>-4.0687160940327035E-3</v>
      </c>
      <c r="Y89" s="34">
        <f t="shared" si="58"/>
        <v>-3.3108866442199805E-2</v>
      </c>
      <c r="Z89" s="34">
        <f t="shared" si="58"/>
        <v>1.0904425914047392E-2</v>
      </c>
      <c r="AA89" s="34">
        <f t="shared" ref="AA89" si="59">(AA27-AA23)/AA23</f>
        <v>-1.7114914425427813E-2</v>
      </c>
      <c r="AB89" s="34">
        <f t="shared" si="6"/>
        <v>-4.2166184373708213E-2</v>
      </c>
      <c r="AC89" s="1"/>
    </row>
    <row r="90" spans="1:29" ht="14.4" x14ac:dyDescent="0.25">
      <c r="A90" s="1"/>
      <c r="B90" s="14"/>
      <c r="C90" s="14"/>
      <c r="D90" s="14"/>
      <c r="E90" s="14" t="str">
        <f t="shared" si="0"/>
        <v>2. kvartál 2015 / 2. kvartál 2014</v>
      </c>
      <c r="F90" s="14"/>
      <c r="G90" s="34">
        <f t="shared" si="39"/>
        <v>-3.3622863547211391E-3</v>
      </c>
      <c r="H90" s="34">
        <f t="shared" si="39"/>
        <v>-3.8692461641093995E-2</v>
      </c>
      <c r="I90" s="34">
        <f t="shared" si="39"/>
        <v>2.5898348980253798E-3</v>
      </c>
      <c r="J90" s="34">
        <f t="shared" si="39"/>
        <v>-1.4776839565742045E-2</v>
      </c>
      <c r="K90" s="34">
        <f t="shared" si="39"/>
        <v>-6.5252854812397811E-3</v>
      </c>
      <c r="L90" s="34">
        <f t="shared" si="39"/>
        <v>-0.16746143057503499</v>
      </c>
      <c r="M90" s="34">
        <f t="shared" si="29"/>
        <v>9.1228070175439387E-3</v>
      </c>
      <c r="N90" s="34">
        <f t="shared" si="11"/>
        <v>-1.3690611479000002E-16</v>
      </c>
      <c r="O90" s="77" t="s">
        <v>153</v>
      </c>
      <c r="P90" s="34">
        <f t="shared" si="56"/>
        <v>0</v>
      </c>
      <c r="Q90" s="34">
        <f t="shared" si="56"/>
        <v>-1.703406813627243E-2</v>
      </c>
      <c r="R90" s="34">
        <f t="shared" ref="R90" si="60">(R28-R24)/R24</f>
        <v>1.1756061719324194E-2</v>
      </c>
      <c r="S90" s="34">
        <f t="shared" si="58"/>
        <v>-1.9578869597340377E-2</v>
      </c>
      <c r="T90" s="34">
        <f t="shared" si="58"/>
        <v>-5.3482587064676755E-2</v>
      </c>
      <c r="U90" s="34">
        <f t="shared" si="58"/>
        <v>-2.982779827798266E-2</v>
      </c>
      <c r="V90" s="34">
        <f t="shared" si="58"/>
        <v>-7.0686070686070551E-2</v>
      </c>
      <c r="W90" s="34">
        <f t="shared" si="58"/>
        <v>0.15171232876712343</v>
      </c>
      <c r="X90" s="34">
        <f t="shared" si="58"/>
        <v>4.1265474552956965E-3</v>
      </c>
      <c r="Y90" s="34">
        <f t="shared" si="58"/>
        <v>-3.9887640449438211E-2</v>
      </c>
      <c r="Z90" s="34">
        <f t="shared" si="58"/>
        <v>9.6370061034393919E-4</v>
      </c>
      <c r="AA90" s="34">
        <f t="shared" ref="AA90" si="61">(AA28-AA24)/AA24</f>
        <v>-3.1084861672363789E-4</v>
      </c>
      <c r="AB90" s="34">
        <f t="shared" si="6"/>
        <v>2.7603513174403873E-2</v>
      </c>
      <c r="AC90" s="1"/>
    </row>
    <row r="91" spans="1:29" ht="14.4" x14ac:dyDescent="0.25">
      <c r="A91" s="1"/>
      <c r="B91" s="14"/>
      <c r="C91" s="14"/>
      <c r="D91" s="14"/>
      <c r="E91" s="14" t="str">
        <f t="shared" si="0"/>
        <v>3. kvartál 2015 / 3. kvartál 2014</v>
      </c>
      <c r="F91" s="14"/>
      <c r="G91" s="34">
        <f t="shared" ref="G91:L100" si="62">(G29-G25)/G25</f>
        <v>9.9037917374079562E-3</v>
      </c>
      <c r="H91" s="34">
        <f t="shared" si="62"/>
        <v>-3.2117765138842312E-2</v>
      </c>
      <c r="I91" s="34">
        <f t="shared" si="62"/>
        <v>-1.2483994878361049E-2</v>
      </c>
      <c r="J91" s="34">
        <f t="shared" si="62"/>
        <v>-2.4419656315948168E-2</v>
      </c>
      <c r="K91" s="34">
        <f t="shared" si="62"/>
        <v>-1.2259910093993689E-3</v>
      </c>
      <c r="L91" s="34">
        <f t="shared" si="62"/>
        <v>-0.23950755456071615</v>
      </c>
      <c r="M91" s="34">
        <f t="shared" si="29"/>
        <v>-6.2937062937060851E-3</v>
      </c>
      <c r="N91" s="34">
        <f t="shared" si="11"/>
        <v>-9.3337624718379409E-3</v>
      </c>
      <c r="O91" s="77" t="s">
        <v>153</v>
      </c>
      <c r="P91" s="34">
        <f t="shared" si="56"/>
        <v>0</v>
      </c>
      <c r="Q91" s="34">
        <f t="shared" si="56"/>
        <v>-1.6398929049531667E-2</v>
      </c>
      <c r="R91" s="34">
        <f t="shared" ref="R91" si="63">(R29-R25)/R25</f>
        <v>4.0166544207690232E-2</v>
      </c>
      <c r="S91" s="34">
        <f t="shared" si="58"/>
        <v>-8.5724934774506038E-3</v>
      </c>
      <c r="T91" s="34">
        <f t="shared" si="58"/>
        <v>-3.4013605442176756E-2</v>
      </c>
      <c r="U91" s="34">
        <f t="shared" si="58"/>
        <v>-5.820265379975903E-2</v>
      </c>
      <c r="V91" s="34">
        <f t="shared" si="58"/>
        <v>-5.8916359810625998E-2</v>
      </c>
      <c r="W91" s="34">
        <f t="shared" si="58"/>
        <v>0.13198653198653196</v>
      </c>
      <c r="X91" s="34">
        <f t="shared" si="58"/>
        <v>7.7803203661326713E-3</v>
      </c>
      <c r="Y91" s="34">
        <f t="shared" si="58"/>
        <v>-2.6345933562428377E-2</v>
      </c>
      <c r="Z91" s="34">
        <f t="shared" si="58"/>
        <v>-9.671179883948038E-4</v>
      </c>
      <c r="AA91" s="34">
        <f t="shared" ref="AA91" si="64">(AA29-AA25)/AA25</f>
        <v>9.3370681605996968E-4</v>
      </c>
      <c r="AB91" s="34">
        <f t="shared" si="6"/>
        <v>8.5689802913448436E-4</v>
      </c>
      <c r="AC91" s="1"/>
    </row>
    <row r="92" spans="1:29" ht="14.4" x14ac:dyDescent="0.25">
      <c r="A92" s="1"/>
      <c r="B92" s="14"/>
      <c r="C92" s="14"/>
      <c r="D92" s="14"/>
      <c r="E92" s="14" t="str">
        <f t="shared" si="0"/>
        <v>4. kvartál 2015 / 4. kvartál 2014</v>
      </c>
      <c r="F92" s="14"/>
      <c r="G92" s="34">
        <f t="shared" si="62"/>
        <v>1.3269339356295724E-2</v>
      </c>
      <c r="H92" s="34">
        <f t="shared" si="62"/>
        <v>-2.7565592826303543E-2</v>
      </c>
      <c r="I92" s="34">
        <f t="shared" si="62"/>
        <v>-6.7698259187619798E-3</v>
      </c>
      <c r="J92" s="34">
        <f t="shared" si="62"/>
        <v>-2.7002700270026752E-2</v>
      </c>
      <c r="K92" s="34">
        <f t="shared" si="62"/>
        <v>-3.2428050263477791E-3</v>
      </c>
      <c r="L92" s="34">
        <f t="shared" si="62"/>
        <v>-0.27976190476190471</v>
      </c>
      <c r="M92" s="34">
        <f t="shared" si="29"/>
        <v>-6.0028248587570224E-3</v>
      </c>
      <c r="N92" s="34">
        <f t="shared" si="11"/>
        <v>3.0000000000000082E-2</v>
      </c>
      <c r="O92" s="77" t="s">
        <v>153</v>
      </c>
      <c r="P92" s="34">
        <f t="shared" si="56"/>
        <v>0</v>
      </c>
      <c r="Q92" s="34">
        <f t="shared" si="56"/>
        <v>-4.4232732221841653E-3</v>
      </c>
      <c r="R92" s="34">
        <f t="shared" ref="R92" si="65">(R30-R26)/R26</f>
        <v>3.6982610825373491E-2</v>
      </c>
      <c r="S92" s="34">
        <f t="shared" si="58"/>
        <v>6.0583112457400657E-3</v>
      </c>
      <c r="T92" s="34">
        <f t="shared" si="58"/>
        <v>-7.1942446043165353E-2</v>
      </c>
      <c r="U92" s="34">
        <f t="shared" si="58"/>
        <v>-7.0599022004889878E-2</v>
      </c>
      <c r="V92" s="34">
        <f t="shared" si="58"/>
        <v>-2.4002157497302917E-2</v>
      </c>
      <c r="W92" s="34">
        <f t="shared" si="58"/>
        <v>1.7656500802568309E-2</v>
      </c>
      <c r="X92" s="34">
        <f t="shared" si="58"/>
        <v>-3.1948881789137509E-3</v>
      </c>
      <c r="Y92" s="34">
        <f t="shared" si="58"/>
        <v>5.8156440825830554E-4</v>
      </c>
      <c r="Z92" s="34">
        <f t="shared" si="58"/>
        <v>1.5924601884952941E-2</v>
      </c>
      <c r="AA92" s="34">
        <f t="shared" ref="AA92" si="66">(AA30-AA26)/AA26</f>
        <v>3.1104199066872259E-4</v>
      </c>
      <c r="AB92" s="34">
        <f t="shared" si="6"/>
        <v>-5.4352441613588098E-2</v>
      </c>
      <c r="AC92" s="1"/>
    </row>
    <row r="93" spans="1:29" ht="14.4" x14ac:dyDescent="0.25">
      <c r="A93" s="1"/>
      <c r="B93" s="14"/>
      <c r="C93" s="14"/>
      <c r="D93" s="14"/>
      <c r="E93" s="14" t="str">
        <f t="shared" si="0"/>
        <v>1. kvartál 2016 / 1. kvartál 2015</v>
      </c>
      <c r="F93" s="14"/>
      <c r="G93" s="34">
        <f t="shared" si="62"/>
        <v>9.0115460433679122E-3</v>
      </c>
      <c r="H93" s="34">
        <f t="shared" si="62"/>
        <v>1.0873258579680559E-2</v>
      </c>
      <c r="I93" s="34">
        <f t="shared" si="62"/>
        <v>2.2831050228309204E-3</v>
      </c>
      <c r="J93" s="34">
        <f t="shared" si="62"/>
        <v>-0.1922960266909311</v>
      </c>
      <c r="K93" s="34">
        <f t="shared" si="62"/>
        <v>7.8022875816993201E-2</v>
      </c>
      <c r="L93" s="34">
        <f t="shared" si="62"/>
        <v>-0.28177172061328787</v>
      </c>
      <c r="M93" s="34">
        <f t="shared" si="29"/>
        <v>2.8356066044508171E-2</v>
      </c>
      <c r="N93" s="34">
        <f t="shared" si="11"/>
        <v>1.7583848909150084E-2</v>
      </c>
      <c r="O93" s="77" t="s">
        <v>153</v>
      </c>
      <c r="P93" s="34">
        <f t="shared" si="56"/>
        <v>0</v>
      </c>
      <c r="Q93" s="34">
        <f t="shared" si="56"/>
        <v>-1.4839797639122979E-2</v>
      </c>
      <c r="R93" s="34">
        <f t="shared" ref="R93" si="67">(R31-R27)/R27</f>
        <v>-7.6526857983811661E-2</v>
      </c>
      <c r="S93" s="34">
        <f t="shared" si="58"/>
        <v>-4.5587162654996252E-2</v>
      </c>
      <c r="T93" s="34">
        <f t="shared" si="58"/>
        <v>-8.6787564766839062E-2</v>
      </c>
      <c r="U93" s="34">
        <f t="shared" si="58"/>
        <v>-6.627799938631472E-2</v>
      </c>
      <c r="V93" s="34">
        <f t="shared" si="58"/>
        <v>-2.7475516866158928E-2</v>
      </c>
      <c r="W93" s="34">
        <f t="shared" si="58"/>
        <v>-7.0003070310101528E-2</v>
      </c>
      <c r="X93" s="34">
        <f t="shared" si="58"/>
        <v>0.29232864275987297</v>
      </c>
      <c r="Y93" s="34">
        <f t="shared" si="58"/>
        <v>-5.2814857806152145E-2</v>
      </c>
      <c r="Z93" s="34">
        <f t="shared" si="58"/>
        <v>-3.4898477157360455E-2</v>
      </c>
      <c r="AA93" s="34">
        <f t="shared" ref="AA93" si="68">(AA31-AA27)/AA27</f>
        <v>-2.176616915423027E-3</v>
      </c>
      <c r="AB93" s="34">
        <f t="shared" si="6"/>
        <v>-2.5895554596459471E-3</v>
      </c>
      <c r="AC93" s="1"/>
    </row>
    <row r="94" spans="1:29" ht="14.4" x14ac:dyDescent="0.25">
      <c r="A94" s="1"/>
      <c r="B94" s="14"/>
      <c r="C94" s="14"/>
      <c r="D94" s="14"/>
      <c r="E94" s="14" t="str">
        <f t="shared" si="0"/>
        <v>2. kvartál 2016 / 2. kvartál 2015</v>
      </c>
      <c r="F94" s="14"/>
      <c r="G94" s="34">
        <f t="shared" si="62"/>
        <v>1.5181332583637993E-2</v>
      </c>
      <c r="H94" s="34">
        <f t="shared" si="62"/>
        <v>3.8514920194309382E-2</v>
      </c>
      <c r="I94" s="34">
        <f t="shared" si="62"/>
        <v>-3.2289312237650256E-3</v>
      </c>
      <c r="J94" s="34">
        <f t="shared" si="62"/>
        <v>-0.18487909397000302</v>
      </c>
      <c r="K94" s="34">
        <f t="shared" si="62"/>
        <v>9.277504105090309E-2</v>
      </c>
      <c r="L94" s="34">
        <f t="shared" si="62"/>
        <v>-0.16913746630727763</v>
      </c>
      <c r="M94" s="34">
        <f t="shared" si="29"/>
        <v>-2.4339360222532871E-3</v>
      </c>
      <c r="N94" s="34">
        <f t="shared" si="11"/>
        <v>3.2113037893382891E-4</v>
      </c>
      <c r="O94" s="77" t="s">
        <v>153</v>
      </c>
      <c r="P94" s="34">
        <f t="shared" si="56"/>
        <v>0</v>
      </c>
      <c r="Q94" s="34">
        <f t="shared" si="56"/>
        <v>1.3591573224599974E-3</v>
      </c>
      <c r="R94" s="34">
        <f t="shared" ref="R94" si="69">(R32-R28)/R28</f>
        <v>-8.2546598886468314E-2</v>
      </c>
      <c r="S94" s="34">
        <f t="shared" si="58"/>
        <v>-2.110022607385088E-2</v>
      </c>
      <c r="T94" s="34">
        <f t="shared" si="58"/>
        <v>-8.2347787998247907E-2</v>
      </c>
      <c r="U94" s="34">
        <f t="shared" si="58"/>
        <v>-7.6069730586370843E-2</v>
      </c>
      <c r="V94" s="34">
        <f t="shared" si="58"/>
        <v>-1.8176733780760547E-2</v>
      </c>
      <c r="W94" s="34">
        <f t="shared" si="58"/>
        <v>-0.11418376449598582</v>
      </c>
      <c r="X94" s="34">
        <f t="shared" si="58"/>
        <v>0.29543378995433783</v>
      </c>
      <c r="Y94" s="34">
        <f t="shared" si="58"/>
        <v>8.4844938560560655E-3</v>
      </c>
      <c r="Z94" s="34">
        <f t="shared" si="58"/>
        <v>-2.0218228498074673E-2</v>
      </c>
      <c r="AA94" s="34">
        <f t="shared" ref="AA94" si="70">(AA32-AA28)/AA28</f>
        <v>-3.1094527363183639E-3</v>
      </c>
      <c r="AB94" s="34">
        <f t="shared" si="6"/>
        <v>-4.4363044363044273E-2</v>
      </c>
      <c r="AC94" s="1"/>
    </row>
    <row r="95" spans="1:29" ht="14.4" x14ac:dyDescent="0.25">
      <c r="A95" s="1"/>
      <c r="B95" s="14"/>
      <c r="C95" s="14"/>
      <c r="D95" s="14"/>
      <c r="E95" s="14" t="str">
        <f t="shared" si="0"/>
        <v>3. kvartál 2016 / 3. kvartál 2015</v>
      </c>
      <c r="F95" s="14"/>
      <c r="G95" s="34">
        <f t="shared" si="62"/>
        <v>2.1294480246567771E-2</v>
      </c>
      <c r="H95" s="34">
        <f t="shared" si="62"/>
        <v>3.4911856204631803E-2</v>
      </c>
      <c r="I95" s="34">
        <f t="shared" si="62"/>
        <v>-1.1993517017828073E-2</v>
      </c>
      <c r="J95" s="34">
        <f t="shared" si="62"/>
        <v>-0.18386897404202715</v>
      </c>
      <c r="K95" s="34">
        <f t="shared" si="62"/>
        <v>0.11579378068739778</v>
      </c>
      <c r="L95" s="34">
        <f t="shared" si="62"/>
        <v>-7.3215599705666157E-2</v>
      </c>
      <c r="M95" s="34">
        <f t="shared" si="29"/>
        <v>-1.500090223279592E-16</v>
      </c>
      <c r="N95" s="34">
        <f t="shared" si="11"/>
        <v>-3.2813515269655424E-2</v>
      </c>
      <c r="O95" s="77" t="s">
        <v>153</v>
      </c>
      <c r="P95" s="34">
        <f t="shared" si="56"/>
        <v>0</v>
      </c>
      <c r="Q95" s="34">
        <f t="shared" si="56"/>
        <v>3.4025178632188791E-3</v>
      </c>
      <c r="R95" s="34">
        <f t="shared" ref="R95" si="71">(R33-R29)/R29</f>
        <v>-0.10077701907228613</v>
      </c>
      <c r="S95" s="34">
        <f t="shared" si="58"/>
        <v>-2.1052631578947451E-2</v>
      </c>
      <c r="T95" s="34">
        <f t="shared" si="58"/>
        <v>6.6021126760563379E-3</v>
      </c>
      <c r="U95" s="34">
        <f t="shared" si="58"/>
        <v>-7.3006724303554094E-2</v>
      </c>
      <c r="V95" s="34">
        <f t="shared" si="58"/>
        <v>-1.8166573504751416E-2</v>
      </c>
      <c r="W95" s="34">
        <f t="shared" si="58"/>
        <v>-0.1130279595478882</v>
      </c>
      <c r="X95" s="34">
        <f t="shared" si="58"/>
        <v>0.28792007266121739</v>
      </c>
      <c r="Y95" s="34">
        <f t="shared" si="58"/>
        <v>-3.2352941176471257E-3</v>
      </c>
      <c r="Z95" s="34">
        <f t="shared" si="58"/>
        <v>-1.0648596321393942E-2</v>
      </c>
      <c r="AA95" s="34">
        <f t="shared" ref="AA95" si="72">(AA33-AA29)/AA29</f>
        <v>3.4203980099503195E-3</v>
      </c>
      <c r="AB95" s="34">
        <f t="shared" si="6"/>
        <v>2.1404109589041341E-2</v>
      </c>
      <c r="AC95" s="1"/>
    </row>
    <row r="96" spans="1:29" ht="14.4" x14ac:dyDescent="0.25">
      <c r="A96" s="1"/>
      <c r="B96" s="14"/>
      <c r="C96" s="14"/>
      <c r="D96" s="14"/>
      <c r="E96" s="14" t="str">
        <f t="shared" si="0"/>
        <v>4. kvartál 2016 / 4. kvartál 2015</v>
      </c>
      <c r="F96" s="14"/>
      <c r="G96" s="34">
        <f t="shared" si="62"/>
        <v>1.0309278350515592E-2</v>
      </c>
      <c r="H96" s="34">
        <f t="shared" si="62"/>
        <v>1.4002732240436943E-2</v>
      </c>
      <c r="I96" s="34">
        <f t="shared" si="62"/>
        <v>3.8948393378770911E-3</v>
      </c>
      <c r="J96" s="34">
        <f t="shared" si="62"/>
        <v>-0.18994757940178858</v>
      </c>
      <c r="K96" s="34">
        <f t="shared" si="62"/>
        <v>0.12159414396095976</v>
      </c>
      <c r="L96" s="34">
        <f t="shared" si="62"/>
        <v>0.10785123966942152</v>
      </c>
      <c r="M96" s="34">
        <f t="shared" si="29"/>
        <v>1.385435168738911E-2</v>
      </c>
      <c r="N96" s="34">
        <f t="shared" si="11"/>
        <v>-6.1071093015972439E-2</v>
      </c>
      <c r="O96" s="77" t="s">
        <v>153</v>
      </c>
      <c r="P96" s="34">
        <f t="shared" si="56"/>
        <v>0</v>
      </c>
      <c r="Q96" s="34">
        <f t="shared" si="56"/>
        <v>4.7846889952151842E-3</v>
      </c>
      <c r="R96" s="34">
        <f t="shared" ref="R96" si="73">(R34-R30)/R30</f>
        <v>-8.6443079829948172E-2</v>
      </c>
      <c r="S96" s="34">
        <f t="shared" si="58"/>
        <v>-2.5216409484380892E-2</v>
      </c>
      <c r="T96" s="34">
        <f t="shared" si="58"/>
        <v>4.7423620611034938E-2</v>
      </c>
      <c r="U96" s="34">
        <f t="shared" si="58"/>
        <v>-3.6172311739559398E-2</v>
      </c>
      <c r="V96" s="34">
        <f t="shared" si="58"/>
        <v>-1.989499861840292E-2</v>
      </c>
      <c r="W96" s="34">
        <f t="shared" si="58"/>
        <v>-4.3848580441640306E-2</v>
      </c>
      <c r="X96" s="34">
        <f t="shared" si="58"/>
        <v>0.28754578754578763</v>
      </c>
      <c r="Y96" s="34">
        <f t="shared" si="58"/>
        <v>-1.1043301365882127E-2</v>
      </c>
      <c r="Z96" s="34">
        <f t="shared" si="58"/>
        <v>-2.1113243761996189E-2</v>
      </c>
      <c r="AA96" s="34">
        <f t="shared" ref="AA96" si="74">(AA34-AA30)/AA30</f>
        <v>-1.2126865671641632E-2</v>
      </c>
      <c r="AB96" s="34">
        <f t="shared" si="6"/>
        <v>2.6942074539739944E-3</v>
      </c>
      <c r="AC96" s="1"/>
    </row>
    <row r="97" spans="1:29" ht="14.4" x14ac:dyDescent="0.25">
      <c r="A97" s="1"/>
      <c r="B97" s="14"/>
      <c r="C97" s="14"/>
      <c r="D97" s="14"/>
      <c r="E97" s="14" t="str">
        <f t="shared" si="0"/>
        <v>1. kvartál 2017 / 1. kvartál 2016</v>
      </c>
      <c r="F97" s="14"/>
      <c r="G97" s="34">
        <f t="shared" si="62"/>
        <v>5.0516327100195359E-2</v>
      </c>
      <c r="H97" s="34">
        <f t="shared" si="62"/>
        <v>-7.0588235294119367E-3</v>
      </c>
      <c r="I97" s="34">
        <f t="shared" si="62"/>
        <v>7.8099576960624945E-2</v>
      </c>
      <c r="J97" s="34">
        <f t="shared" si="62"/>
        <v>0.3435974464889221</v>
      </c>
      <c r="K97" s="34">
        <f t="shared" si="62"/>
        <v>-1.13679424024229E-3</v>
      </c>
      <c r="L97" s="34">
        <f t="shared" si="62"/>
        <v>5.6925996204934392E-3</v>
      </c>
      <c r="M97" s="34">
        <f t="shared" si="29"/>
        <v>-1.8848167539266984E-2</v>
      </c>
      <c r="N97" s="34">
        <f t="shared" si="11"/>
        <v>0.16639999999999994</v>
      </c>
      <c r="O97" s="77" t="s">
        <v>153</v>
      </c>
      <c r="P97" s="34">
        <f t="shared" si="56"/>
        <v>-1.3333333333332576E-3</v>
      </c>
      <c r="Q97" s="34">
        <f t="shared" si="56"/>
        <v>-1.1982197877439281E-2</v>
      </c>
      <c r="R97" s="34">
        <f t="shared" ref="R97" si="75">(R35-R31)/R31</f>
        <v>8.8180610889774205E-2</v>
      </c>
      <c r="S97" s="34">
        <f t="shared" si="58"/>
        <v>-1.5666794038975852E-2</v>
      </c>
      <c r="T97" s="34">
        <f t="shared" si="58"/>
        <v>-9.6453900709220095E-2</v>
      </c>
      <c r="U97" s="34">
        <f t="shared" si="58"/>
        <v>-0.12027604337824503</v>
      </c>
      <c r="V97" s="34">
        <f t="shared" si="58"/>
        <v>0.12643356643356629</v>
      </c>
      <c r="W97" s="34">
        <f t="shared" si="58"/>
        <v>5.6784417299438915E-2</v>
      </c>
      <c r="X97" s="34">
        <f t="shared" si="58"/>
        <v>-0.33122585177379699</v>
      </c>
      <c r="Y97" s="34">
        <f t="shared" si="58"/>
        <v>0.13848039215686284</v>
      </c>
      <c r="Z97" s="34">
        <f t="shared" si="58"/>
        <v>4.2077580539119135E-2</v>
      </c>
      <c r="AA97" s="34">
        <f t="shared" ref="AA97" si="76">(AA35-AA31)/AA31</f>
        <v>8.6631349330009488E-2</v>
      </c>
      <c r="AB97" s="34">
        <f t="shared" si="6"/>
        <v>-0.12462137602769373</v>
      </c>
      <c r="AC97" s="1"/>
    </row>
    <row r="98" spans="1:29" ht="14.4" x14ac:dyDescent="0.25">
      <c r="A98" s="1"/>
      <c r="B98" s="14"/>
      <c r="C98" s="14"/>
      <c r="D98" s="14"/>
      <c r="E98" s="14" t="str">
        <f t="shared" si="0"/>
        <v>2. kvartál 2017 / 2. kvartál 2016</v>
      </c>
      <c r="F98" s="14"/>
      <c r="G98" s="34">
        <f t="shared" si="62"/>
        <v>5.7324840764331017E-2</v>
      </c>
      <c r="H98" s="34">
        <f t="shared" si="62"/>
        <v>-4.5105245573003674E-2</v>
      </c>
      <c r="I98" s="34">
        <f t="shared" si="62"/>
        <v>8.9083252348558531E-2</v>
      </c>
      <c r="J98" s="34">
        <f t="shared" si="62"/>
        <v>0.39842283139316553</v>
      </c>
      <c r="K98" s="34">
        <f t="shared" si="62"/>
        <v>-1.1269722013524627E-3</v>
      </c>
      <c r="L98" s="34">
        <f t="shared" si="62"/>
        <v>-0.20478507704785087</v>
      </c>
      <c r="M98" s="34">
        <f t="shared" si="29"/>
        <v>-2.3701638201463766E-2</v>
      </c>
      <c r="N98" s="34">
        <f t="shared" si="11"/>
        <v>0.28667736757624396</v>
      </c>
      <c r="O98" s="77" t="s">
        <v>153</v>
      </c>
      <c r="P98" s="34">
        <f t="shared" si="56"/>
        <v>-2.0000000000000282E-3</v>
      </c>
      <c r="Q98" s="34">
        <f t="shared" si="56"/>
        <v>-8.8225313878519847E-3</v>
      </c>
      <c r="R98" s="34">
        <f t="shared" ref="R98" si="77">(R36-R32)/R32</f>
        <v>0.12374670184696576</v>
      </c>
      <c r="S98" s="34">
        <f t="shared" si="58"/>
        <v>-1.8860662047728776E-2</v>
      </c>
      <c r="T98" s="34">
        <f t="shared" si="58"/>
        <v>9.5465393794743985E-4</v>
      </c>
      <c r="U98" s="34">
        <f t="shared" si="58"/>
        <v>-6.0034305317324281E-2</v>
      </c>
      <c r="V98" s="34">
        <f t="shared" si="58"/>
        <v>0.20136713187126157</v>
      </c>
      <c r="W98" s="34">
        <f t="shared" si="58"/>
        <v>0.11849613964417603</v>
      </c>
      <c r="X98" s="34">
        <f t="shared" si="58"/>
        <v>-0.30948184702150161</v>
      </c>
      <c r="Y98" s="34">
        <f t="shared" si="58"/>
        <v>8.2390484479257467E-2</v>
      </c>
      <c r="Z98" s="34">
        <f t="shared" si="58"/>
        <v>1.2774320340648656E-2</v>
      </c>
      <c r="AA98" s="34">
        <f t="shared" ref="AA98" si="78">(AA36-AA32)/AA32</f>
        <v>0.33000623830318138</v>
      </c>
      <c r="AB98" s="34">
        <f t="shared" si="6"/>
        <v>-0.1107325383304941</v>
      </c>
      <c r="AC98" s="1"/>
    </row>
    <row r="99" spans="1:29" ht="14.4" x14ac:dyDescent="0.25">
      <c r="A99" s="1"/>
      <c r="B99" s="14"/>
      <c r="C99" s="14"/>
      <c r="D99" s="14"/>
      <c r="E99" s="14" t="str">
        <f t="shared" si="0"/>
        <v>3. kvartál 2017 / 3. kvartál 2016</v>
      </c>
      <c r="F99" s="14"/>
      <c r="G99" s="34">
        <f t="shared" si="62"/>
        <v>4.4993141289437481E-2</v>
      </c>
      <c r="H99" s="34">
        <f t="shared" si="62"/>
        <v>-5.8116232464929835E-2</v>
      </c>
      <c r="I99" s="34">
        <f t="shared" si="62"/>
        <v>0.10236220472440935</v>
      </c>
      <c r="J99" s="34">
        <f t="shared" si="62"/>
        <v>0.4502082544490722</v>
      </c>
      <c r="K99" s="34">
        <f t="shared" si="62"/>
        <v>-2.6769343601026813E-2</v>
      </c>
      <c r="L99" s="34">
        <f t="shared" si="62"/>
        <v>-0.27153632393807059</v>
      </c>
      <c r="M99" s="34">
        <f t="shared" si="29"/>
        <v>-1.7945109078114183E-2</v>
      </c>
      <c r="N99" s="34">
        <f t="shared" si="11"/>
        <v>0.28787369835404764</v>
      </c>
      <c r="O99" s="77" t="s">
        <v>153</v>
      </c>
      <c r="P99" s="34">
        <f t="shared" si="56"/>
        <v>-2.0000000000000282E-3</v>
      </c>
      <c r="Q99" s="34">
        <f t="shared" si="56"/>
        <v>-6.7819599864361287E-3</v>
      </c>
      <c r="R99" s="34">
        <f t="shared" ref="R99" si="79">(R37-R33)/R33</f>
        <v>0.11809374181722974</v>
      </c>
      <c r="S99" s="34">
        <f t="shared" ref="S99:Z108" si="80">(S37-S33)/S33</f>
        <v>-2.7265745007680416E-2</v>
      </c>
      <c r="T99" s="34">
        <f t="shared" si="80"/>
        <v>-9.2260603410581524E-2</v>
      </c>
      <c r="U99" s="34">
        <f t="shared" si="80"/>
        <v>1.0362694300519019E-3</v>
      </c>
      <c r="V99" s="34">
        <f t="shared" si="80"/>
        <v>0.20068317677198991</v>
      </c>
      <c r="W99" s="34">
        <f t="shared" si="80"/>
        <v>0.1358148893360161</v>
      </c>
      <c r="X99" s="34">
        <f t="shared" si="80"/>
        <v>-0.30782792665726383</v>
      </c>
      <c r="Y99" s="34">
        <f t="shared" si="80"/>
        <v>0.11979935084095615</v>
      </c>
      <c r="Z99" s="34">
        <f t="shared" si="80"/>
        <v>2.6418786692759461E-2</v>
      </c>
      <c r="AA99" s="34">
        <f t="shared" ref="AA99" si="81">(AA37-AA33)/AA33</f>
        <v>0.29841958475364094</v>
      </c>
      <c r="AB99" s="34">
        <f t="shared" si="6"/>
        <v>-0.13746856663872592</v>
      </c>
      <c r="AC99" s="1"/>
    </row>
    <row r="100" spans="1:29" ht="14.4" x14ac:dyDescent="0.25">
      <c r="A100" s="1"/>
      <c r="B100" s="14"/>
      <c r="C100" s="14"/>
      <c r="D100" s="14"/>
      <c r="E100" s="14" t="str">
        <f t="shared" si="0"/>
        <v>4. kvartál 2017 / 4. kvartál 2016</v>
      </c>
      <c r="F100" s="14"/>
      <c r="G100" s="34">
        <f t="shared" si="62"/>
        <v>4.4953116381687724E-2</v>
      </c>
      <c r="H100" s="34">
        <f t="shared" si="62"/>
        <v>-4.3448972718086731E-2</v>
      </c>
      <c r="I100" s="34">
        <f t="shared" si="62"/>
        <v>6.1105722599418162E-2</v>
      </c>
      <c r="J100" s="34">
        <f t="shared" si="62"/>
        <v>0.46364674533688616</v>
      </c>
      <c r="K100" s="34">
        <f t="shared" si="62"/>
        <v>-5.0036258158085663E-2</v>
      </c>
      <c r="L100" s="34">
        <f t="shared" si="62"/>
        <v>-0.23610593062290197</v>
      </c>
      <c r="M100" s="34">
        <f t="shared" si="29"/>
        <v>-2.2074281709880808E-2</v>
      </c>
      <c r="N100" s="34">
        <f t="shared" si="11"/>
        <v>0.30887258172114751</v>
      </c>
      <c r="O100" s="77" t="s">
        <v>153</v>
      </c>
      <c r="P100" s="34">
        <f t="shared" si="56"/>
        <v>-2.0000000000000282E-3</v>
      </c>
      <c r="Q100" s="34">
        <f t="shared" si="56"/>
        <v>0</v>
      </c>
      <c r="R100" s="34">
        <f t="shared" ref="R100" si="82">(R38-R34)/R34</f>
        <v>9.6690796277146066E-2</v>
      </c>
      <c r="S100" s="34">
        <f t="shared" si="80"/>
        <v>-1.0038610038610127E-2</v>
      </c>
      <c r="T100" s="34">
        <f t="shared" si="80"/>
        <v>-7.792773182411826E-2</v>
      </c>
      <c r="U100" s="34">
        <f t="shared" si="80"/>
        <v>7.9836233367451354E-2</v>
      </c>
      <c r="V100" s="34">
        <f t="shared" si="80"/>
        <v>0.22187764307865804</v>
      </c>
      <c r="W100" s="34">
        <f t="shared" si="80"/>
        <v>9.7987462883536547E-2</v>
      </c>
      <c r="X100" s="34">
        <f t="shared" si="80"/>
        <v>-0.26635846372688482</v>
      </c>
      <c r="Y100" s="34">
        <f t="shared" si="80"/>
        <v>0.13488098736409074</v>
      </c>
      <c r="Z100" s="34">
        <f t="shared" si="80"/>
        <v>8.3333333333333329E-2</v>
      </c>
      <c r="AA100" s="34">
        <f t="shared" ref="AA100" si="83">(AA38-AA34)/AA34</f>
        <v>-2.8328611898018065E-3</v>
      </c>
      <c r="AB100" s="34">
        <f t="shared" si="6"/>
        <v>-7.836990595611279E-2</v>
      </c>
      <c r="AC100" s="1"/>
    </row>
    <row r="101" spans="1:29" ht="14.4" x14ac:dyDescent="0.25">
      <c r="A101" s="1"/>
      <c r="B101" s="14"/>
      <c r="C101" s="14"/>
      <c r="D101" s="14"/>
      <c r="E101" s="14" t="str">
        <f t="shared" ref="E101:E129" si="84">CONCATENATE(E39," / ",E35)</f>
        <v>1. kvartál 2018 / 1. kvartál 2017</v>
      </c>
      <c r="F101" s="14"/>
      <c r="G101" s="34">
        <f t="shared" ref="G101:L110" si="85">(G39-G35)/G35</f>
        <v>3.1880977683317211E-3</v>
      </c>
      <c r="H101" s="34">
        <f t="shared" si="85"/>
        <v>-1.7941773865944331E-2</v>
      </c>
      <c r="I101" s="34">
        <f t="shared" si="85"/>
        <v>-8.6628433444008418E-2</v>
      </c>
      <c r="J101" s="34">
        <f t="shared" si="85"/>
        <v>0.11291224147568477</v>
      </c>
      <c r="K101" s="34">
        <f t="shared" si="85"/>
        <v>-5.993930197268587E-2</v>
      </c>
      <c r="L101" s="34">
        <f t="shared" si="85"/>
        <v>0.37264150943396218</v>
      </c>
      <c r="M101" s="34">
        <f t="shared" si="29"/>
        <v>-2.1344717182497332E-2</v>
      </c>
      <c r="N101" s="34">
        <f t="shared" si="11"/>
        <v>3.7585733882030264E-2</v>
      </c>
      <c r="O101" s="77" t="s">
        <v>153</v>
      </c>
      <c r="P101" s="34">
        <f t="shared" si="56"/>
        <v>-6.6755674232320174E-4</v>
      </c>
      <c r="Q101" s="34">
        <f t="shared" si="56"/>
        <v>-3.4650034650034155E-3</v>
      </c>
      <c r="R101" s="34">
        <f t="shared" ref="R101" si="86">(R39-R35)/R35</f>
        <v>0.13400048816206969</v>
      </c>
      <c r="S101" s="34">
        <f t="shared" si="80"/>
        <v>0.12732919254658373</v>
      </c>
      <c r="T101" s="34">
        <f t="shared" si="80"/>
        <v>0.52328623757195214</v>
      </c>
      <c r="U101" s="34">
        <f t="shared" si="80"/>
        <v>0.373926036608143</v>
      </c>
      <c r="V101" s="34">
        <f t="shared" si="80"/>
        <v>8.343680158927276E-2</v>
      </c>
      <c r="W101" s="34">
        <f t="shared" si="80"/>
        <v>8.6223055295220397E-2</v>
      </c>
      <c r="X101" s="34">
        <f t="shared" si="80"/>
        <v>0.4290966386554621</v>
      </c>
      <c r="Y101" s="34">
        <f t="shared" si="80"/>
        <v>-3.9020452099031176E-2</v>
      </c>
      <c r="Z101" s="34">
        <f t="shared" si="80"/>
        <v>3.4384858044163961E-2</v>
      </c>
      <c r="AA101" s="34">
        <f t="shared" ref="AA101" si="87">(AA39-AA35)/AA35</f>
        <v>-1.5486091195870352E-2</v>
      </c>
      <c r="AB101" s="34">
        <f t="shared" ref="AB101:AB120" si="88">(AB39-AB35)/AB35</f>
        <v>0.20909540286702907</v>
      </c>
      <c r="AC101" s="1"/>
    </row>
    <row r="102" spans="1:29" ht="14.4" x14ac:dyDescent="0.25">
      <c r="A102" s="1"/>
      <c r="B102" s="14"/>
      <c r="C102" s="14"/>
      <c r="D102" s="14"/>
      <c r="E102" s="14" t="str">
        <f t="shared" si="84"/>
        <v>2. kvartál 2018 / 2. kvartál 2017</v>
      </c>
      <c r="F102" s="14"/>
      <c r="G102" s="34">
        <f t="shared" si="85"/>
        <v>-2.4096385542168537E-2</v>
      </c>
      <c r="H102" s="34">
        <f t="shared" si="85"/>
        <v>2.589223233030093E-2</v>
      </c>
      <c r="I102" s="34">
        <f t="shared" si="85"/>
        <v>-7.6740035693039929E-2</v>
      </c>
      <c r="J102" s="34">
        <f t="shared" si="85"/>
        <v>8.9151450053705894E-2</v>
      </c>
      <c r="K102" s="34">
        <f t="shared" si="85"/>
        <v>-5.9796916133884895E-2</v>
      </c>
      <c r="L102" s="34">
        <f t="shared" si="85"/>
        <v>0.62978072412034714</v>
      </c>
      <c r="M102" s="34">
        <f t="shared" si="29"/>
        <v>-2.9989289539450317E-2</v>
      </c>
      <c r="N102" s="34">
        <f t="shared" si="11"/>
        <v>-2.8443113772454964E-2</v>
      </c>
      <c r="O102" s="77" t="s">
        <v>153</v>
      </c>
      <c r="P102" s="34">
        <f t="shared" si="56"/>
        <v>0</v>
      </c>
      <c r="Q102" s="34">
        <f t="shared" si="56"/>
        <v>6.8469702156796096E-3</v>
      </c>
      <c r="R102" s="34">
        <f t="shared" ref="R102" si="89">(R40-R36)/R36</f>
        <v>6.2690772481803284E-2</v>
      </c>
      <c r="S102" s="34">
        <f t="shared" si="80"/>
        <v>0.13809336994899962</v>
      </c>
      <c r="T102" s="34">
        <f t="shared" si="80"/>
        <v>0.41630901287553668</v>
      </c>
      <c r="U102" s="34">
        <f t="shared" si="80"/>
        <v>0.37262773722627751</v>
      </c>
      <c r="V102" s="34">
        <f t="shared" si="80"/>
        <v>5.2394499762920869E-2</v>
      </c>
      <c r="W102" s="34">
        <f t="shared" si="80"/>
        <v>5.2521008403361172E-2</v>
      </c>
      <c r="X102" s="34">
        <f t="shared" si="80"/>
        <v>0.38437978560490083</v>
      </c>
      <c r="Y102" s="34">
        <f t="shared" si="80"/>
        <v>-2.6802465826856033E-2</v>
      </c>
      <c r="Z102" s="34">
        <f t="shared" si="80"/>
        <v>9.8965071151358372E-2</v>
      </c>
      <c r="AA102" s="34">
        <f t="shared" ref="AA102" si="90">(AA40-AA36)/AA36</f>
        <v>-0.13883677298311445</v>
      </c>
      <c r="AB102" s="34">
        <f t="shared" si="88"/>
        <v>0.16906130268199254</v>
      </c>
      <c r="AC102" s="1"/>
    </row>
    <row r="103" spans="1:29" ht="14.4" x14ac:dyDescent="0.25">
      <c r="A103" s="1"/>
      <c r="B103" s="14"/>
      <c r="C103" s="14"/>
      <c r="D103" s="14"/>
      <c r="E103" s="14" t="str">
        <f t="shared" si="84"/>
        <v>3. kvartál 2018 / 3. kvartál 2017</v>
      </c>
      <c r="F103" s="14"/>
      <c r="G103" s="34">
        <f t="shared" si="85"/>
        <v>-1.9952743502231543E-2</v>
      </c>
      <c r="H103" s="34">
        <f t="shared" si="85"/>
        <v>3.4751773049645378E-2</v>
      </c>
      <c r="I103" s="34">
        <f t="shared" si="85"/>
        <v>-8.8095238095238157E-2</v>
      </c>
      <c r="J103" s="34">
        <f t="shared" si="85"/>
        <v>1.9060052219321066E-2</v>
      </c>
      <c r="K103" s="34">
        <f t="shared" si="85"/>
        <v>-5.8779201205727084E-2</v>
      </c>
      <c r="L103" s="34">
        <f t="shared" si="85"/>
        <v>0.8092643051771119</v>
      </c>
      <c r="M103" s="34">
        <f t="shared" si="29"/>
        <v>-2.7946972411321897E-2</v>
      </c>
      <c r="N103" s="34">
        <f t="shared" si="11"/>
        <v>1.7996870109546145E-2</v>
      </c>
      <c r="O103" s="77" t="s">
        <v>153</v>
      </c>
      <c r="P103" s="34">
        <f t="shared" si="56"/>
        <v>0</v>
      </c>
      <c r="Q103" s="34">
        <f t="shared" si="56"/>
        <v>3.7555479685900403E-3</v>
      </c>
      <c r="R103" s="34">
        <f t="shared" ref="R103" si="91">(R41-R37)/R37</f>
        <v>4.1686182669789053E-2</v>
      </c>
      <c r="S103" s="34">
        <f t="shared" si="80"/>
        <v>0.13817607579944735</v>
      </c>
      <c r="T103" s="34">
        <f t="shared" si="80"/>
        <v>0.42196531791907499</v>
      </c>
      <c r="U103" s="34">
        <f t="shared" si="80"/>
        <v>0.32677708764665264</v>
      </c>
      <c r="V103" s="34">
        <f t="shared" si="80"/>
        <v>4.2674253200568994E-2</v>
      </c>
      <c r="W103" s="34">
        <f t="shared" si="80"/>
        <v>6.1411278417478635E-2</v>
      </c>
      <c r="X103" s="34">
        <f t="shared" si="80"/>
        <v>0.36627610799796212</v>
      </c>
      <c r="Y103" s="34">
        <f t="shared" si="80"/>
        <v>-3.1620553359683792E-2</v>
      </c>
      <c r="Z103" s="34">
        <f t="shared" si="80"/>
        <v>9.5964410549729581E-2</v>
      </c>
      <c r="AA103" s="34">
        <f t="shared" ref="AA103" si="92">(AA41-AA37)/AA37</f>
        <v>-0.12004773269689738</v>
      </c>
      <c r="AB103" s="34">
        <f t="shared" si="88"/>
        <v>0.18318756073858106</v>
      </c>
      <c r="AC103" s="1"/>
    </row>
    <row r="104" spans="1:29" ht="14.4" x14ac:dyDescent="0.25">
      <c r="A104" s="1"/>
      <c r="B104" s="14"/>
      <c r="C104" s="14"/>
      <c r="D104" s="14"/>
      <c r="E104" s="14" t="str">
        <f t="shared" si="84"/>
        <v>4. kvartál 2018 / 4. kvartál 2017</v>
      </c>
      <c r="F104" s="14"/>
      <c r="G104" s="34">
        <f t="shared" si="85"/>
        <v>-1.0556875164950575E-3</v>
      </c>
      <c r="H104" s="34">
        <f t="shared" si="85"/>
        <v>3.6971830985915492E-2</v>
      </c>
      <c r="I104" s="34">
        <f t="shared" si="85"/>
        <v>-7.0079219987812233E-2</v>
      </c>
      <c r="J104" s="34">
        <f t="shared" si="85"/>
        <v>4.499349804941493E-2</v>
      </c>
      <c r="K104" s="34">
        <f t="shared" si="85"/>
        <v>-3.6641221374045671E-2</v>
      </c>
      <c r="L104" s="34">
        <f t="shared" si="85"/>
        <v>0.59912109375000011</v>
      </c>
      <c r="M104" s="34">
        <f t="shared" si="29"/>
        <v>-2.9021855965603905E-2</v>
      </c>
      <c r="N104" s="34">
        <f t="shared" si="11"/>
        <v>-7.7217125382263052E-2</v>
      </c>
      <c r="O104" s="77" t="s">
        <v>153</v>
      </c>
      <c r="P104" s="34">
        <f t="shared" si="56"/>
        <v>0</v>
      </c>
      <c r="Q104" s="34">
        <f t="shared" si="56"/>
        <v>6.8027210884349877E-4</v>
      </c>
      <c r="R104" s="34">
        <f t="shared" ref="R104" si="93">(R42-R38)/R38</f>
        <v>4.6911834040546857E-2</v>
      </c>
      <c r="S104" s="34">
        <f t="shared" si="80"/>
        <v>0.13455538221528862</v>
      </c>
      <c r="T104" s="34">
        <f t="shared" si="80"/>
        <v>0.39518413597733693</v>
      </c>
      <c r="U104" s="34">
        <f t="shared" si="80"/>
        <v>0.25371248025276472</v>
      </c>
      <c r="V104" s="34">
        <f t="shared" si="80"/>
        <v>-1.0613751730502986E-2</v>
      </c>
      <c r="W104" s="34">
        <f t="shared" si="80"/>
        <v>4.6875000000000028E-2</v>
      </c>
      <c r="X104" s="34">
        <f t="shared" si="80"/>
        <v>0.27678138633058652</v>
      </c>
      <c r="Y104" s="34">
        <f t="shared" si="80"/>
        <v>-5.0750906266183525E-2</v>
      </c>
      <c r="Z104" s="34">
        <f t="shared" si="80"/>
        <v>1.3273001508295771E-2</v>
      </c>
      <c r="AA104" s="34">
        <f t="shared" ref="AA104" si="94">(AA42-AA38)/AA38</f>
        <v>0.15751262626262633</v>
      </c>
      <c r="AB104" s="34">
        <f t="shared" si="88"/>
        <v>0.17638483965014568</v>
      </c>
      <c r="AC104" s="1"/>
    </row>
    <row r="105" spans="1:29" ht="14.4" x14ac:dyDescent="0.25">
      <c r="A105" s="1"/>
      <c r="B105" s="14"/>
      <c r="C105" s="14"/>
      <c r="D105" s="14"/>
      <c r="E105" s="14" t="str">
        <f t="shared" si="84"/>
        <v>1. kvartál 2019 / 1. kvartál 2018</v>
      </c>
      <c r="F105" s="14"/>
      <c r="G105" s="34">
        <f t="shared" si="85"/>
        <v>9.7722457627118509E-2</v>
      </c>
      <c r="H105" s="34">
        <f t="shared" si="85"/>
        <v>4.1365046535677352E-2</v>
      </c>
      <c r="I105" s="34">
        <f t="shared" si="85"/>
        <v>-6.6093853271656066E-4</v>
      </c>
      <c r="J105" s="34">
        <f t="shared" si="85"/>
        <v>-1.707684580612746E-2</v>
      </c>
      <c r="K105" s="34">
        <f t="shared" si="85"/>
        <v>2.0177562550442755E-3</v>
      </c>
      <c r="L105" s="34">
        <f t="shared" si="85"/>
        <v>-5.8419243986255372E-3</v>
      </c>
      <c r="M105" s="34">
        <f t="shared" si="29"/>
        <v>-2.2537259178480665E-2</v>
      </c>
      <c r="N105" s="34">
        <f t="shared" si="11"/>
        <v>7.2977260708619568E-2</v>
      </c>
      <c r="O105" s="77" t="s">
        <v>153</v>
      </c>
      <c r="P105" s="34">
        <f t="shared" si="56"/>
        <v>9.2184368737474986E-2</v>
      </c>
      <c r="Q105" s="34">
        <f t="shared" si="56"/>
        <v>3.9638386648122359E-2</v>
      </c>
      <c r="R105" s="34">
        <f t="shared" ref="R105" si="95">(R43-R39)/R39</f>
        <v>-2.303056392595761E-2</v>
      </c>
      <c r="S105" s="34">
        <f t="shared" si="80"/>
        <v>2.4793388429752126E-2</v>
      </c>
      <c r="T105" s="34">
        <f t="shared" si="80"/>
        <v>-1.1679835108210451E-2</v>
      </c>
      <c r="U105" s="34">
        <f t="shared" si="80"/>
        <v>6.7971723762916573E-3</v>
      </c>
      <c r="V105" s="34">
        <f t="shared" si="80"/>
        <v>-2.5212010084804354E-2</v>
      </c>
      <c r="W105" s="34">
        <f t="shared" si="80"/>
        <v>-4.5441472533793728E-2</v>
      </c>
      <c r="X105" s="34">
        <f t="shared" si="80"/>
        <v>-2.6828371922087358E-2</v>
      </c>
      <c r="Y105" s="34">
        <f t="shared" si="80"/>
        <v>1.6802016241949272E-3</v>
      </c>
      <c r="Z105" s="34">
        <f t="shared" si="80"/>
        <v>3.0497102775236311E-2</v>
      </c>
      <c r="AA105" s="34">
        <f t="shared" ref="AA105" si="96">(AA43-AA39)/AA39</f>
        <v>7.2240023303233314E-2</v>
      </c>
      <c r="AB105" s="34">
        <f t="shared" si="88"/>
        <v>2.45298446443176E-3</v>
      </c>
      <c r="AC105" s="1"/>
    </row>
    <row r="106" spans="1:29" ht="14.4" x14ac:dyDescent="0.25">
      <c r="A106" s="1"/>
      <c r="B106" s="14"/>
      <c r="C106" s="14"/>
      <c r="D106" s="14"/>
      <c r="E106" s="14" t="str">
        <f t="shared" si="84"/>
        <v>2. kvartál 2019 / 2. kvartál 2018</v>
      </c>
      <c r="F106" s="14"/>
      <c r="G106" s="34">
        <f t="shared" si="85"/>
        <v>0.11164787976382173</v>
      </c>
      <c r="H106" s="34">
        <f t="shared" si="85"/>
        <v>1.0231923601637107E-2</v>
      </c>
      <c r="I106" s="34">
        <f t="shared" si="85"/>
        <v>-1.5141752577319553E-2</v>
      </c>
      <c r="J106" s="34">
        <f t="shared" si="85"/>
        <v>-1.7258382642999146E-3</v>
      </c>
      <c r="K106" s="34">
        <f t="shared" si="85"/>
        <v>2.0000000000000569E-3</v>
      </c>
      <c r="L106" s="34">
        <f t="shared" si="85"/>
        <v>8.4480600750937856E-3</v>
      </c>
      <c r="M106" s="34">
        <f t="shared" si="29"/>
        <v>-4.7846889952153533E-3</v>
      </c>
      <c r="N106" s="34">
        <f t="shared" si="11"/>
        <v>9.2449922958396658E-3</v>
      </c>
      <c r="O106" s="77" t="s">
        <v>153</v>
      </c>
      <c r="P106" s="34">
        <f t="shared" si="56"/>
        <v>0.13827655310621226</v>
      </c>
      <c r="Q106" s="34">
        <f t="shared" si="56"/>
        <v>5.8823529411764545E-2</v>
      </c>
      <c r="R106" s="34">
        <f t="shared" ref="R106" si="97">(R44-R40)/R40</f>
        <v>-1.9664162615996475E-2</v>
      </c>
      <c r="S106" s="34">
        <f t="shared" si="80"/>
        <v>3.2747328507411286E-2</v>
      </c>
      <c r="T106" s="34">
        <f t="shared" si="80"/>
        <v>-4.5791245791245626E-2</v>
      </c>
      <c r="U106" s="34">
        <f t="shared" si="80"/>
        <v>-1.4623770273863296E-2</v>
      </c>
      <c r="V106" s="34">
        <f t="shared" si="80"/>
        <v>-2.0049560711872055E-2</v>
      </c>
      <c r="W106" s="34">
        <f t="shared" si="80"/>
        <v>-5.7599087539207193E-2</v>
      </c>
      <c r="X106" s="34">
        <f t="shared" si="80"/>
        <v>-1.143067846607683E-2</v>
      </c>
      <c r="Y106" s="34">
        <f t="shared" si="80"/>
        <v>0.11319195813825393</v>
      </c>
      <c r="Z106" s="34">
        <f t="shared" si="80"/>
        <v>-1.7951736315479676E-2</v>
      </c>
      <c r="AA106" s="34">
        <f t="shared" ref="AA106" si="98">(AA44-AA40)/AA40</f>
        <v>-1.6339869281044824E-3</v>
      </c>
      <c r="AB106" s="34">
        <f t="shared" si="88"/>
        <v>8.1933633756652447E-4</v>
      </c>
      <c r="AC106" s="1"/>
    </row>
    <row r="107" spans="1:29" ht="14.4" x14ac:dyDescent="0.25">
      <c r="A107" s="1"/>
      <c r="B107" s="14"/>
      <c r="C107" s="14"/>
      <c r="D107" s="14"/>
      <c r="E107" s="14" t="str">
        <f t="shared" si="84"/>
        <v>3. kvartál 2019 / 3. kvartál 2018</v>
      </c>
      <c r="F107" s="14"/>
      <c r="G107" s="34">
        <f t="shared" si="85"/>
        <v>5.1433163675328318E-2</v>
      </c>
      <c r="H107" s="34">
        <f t="shared" si="85"/>
        <v>2.9814941740918498E-2</v>
      </c>
      <c r="I107" s="34">
        <f t="shared" si="85"/>
        <v>-8.8120104438640084E-3</v>
      </c>
      <c r="J107" s="34">
        <f t="shared" si="85"/>
        <v>0.1770433000256213</v>
      </c>
      <c r="K107" s="34">
        <f t="shared" si="85"/>
        <v>1.0408326661329154E-2</v>
      </c>
      <c r="L107" s="34">
        <f t="shared" si="85"/>
        <v>-6.7168674698795214E-2</v>
      </c>
      <c r="M107" s="34">
        <f t="shared" si="29"/>
        <v>-9.2148912642830288E-3</v>
      </c>
      <c r="N107" s="34">
        <f t="shared" si="11"/>
        <v>3.4588777863182166E-2</v>
      </c>
      <c r="O107" s="77" t="s">
        <v>153</v>
      </c>
      <c r="P107" s="34">
        <f t="shared" si="56"/>
        <v>0.13827655310621226</v>
      </c>
      <c r="Q107" s="34">
        <f t="shared" si="56"/>
        <v>5.9863945578231367E-2</v>
      </c>
      <c r="R107" s="34">
        <f t="shared" ref="R107" si="99">(R45-R41)/R41</f>
        <v>-1.6187050359712078E-2</v>
      </c>
      <c r="S107" s="34">
        <f t="shared" si="80"/>
        <v>3.0870620881026576E-2</v>
      </c>
      <c r="T107" s="34">
        <f t="shared" si="80"/>
        <v>-3.3197831978319776E-2</v>
      </c>
      <c r="U107" s="34">
        <f t="shared" si="80"/>
        <v>-7.308192457737317E-2</v>
      </c>
      <c r="V107" s="34">
        <f t="shared" si="80"/>
        <v>-4.547521600727597E-2</v>
      </c>
      <c r="W107" s="34">
        <f t="shared" si="80"/>
        <v>-0.10737134909596668</v>
      </c>
      <c r="X107" s="34">
        <f t="shared" si="80"/>
        <v>-3.3929903057419657E-2</v>
      </c>
      <c r="Y107" s="34">
        <f t="shared" si="80"/>
        <v>0.14421768707482985</v>
      </c>
      <c r="Z107" s="34">
        <f t="shared" si="80"/>
        <v>-8.6981733835894467E-3</v>
      </c>
      <c r="AA107" s="34">
        <f t="shared" ref="AA107" si="100">(AA45-AA41)/AA41</f>
        <v>-1.3289937618660097E-2</v>
      </c>
      <c r="AB107" s="34">
        <f t="shared" si="88"/>
        <v>-1.6016427104722758E-2</v>
      </c>
      <c r="AC107" s="1"/>
    </row>
    <row r="108" spans="1:29" ht="14.4" x14ac:dyDescent="0.25">
      <c r="A108" s="1"/>
      <c r="B108" s="14"/>
      <c r="C108" s="14"/>
      <c r="D108" s="14"/>
      <c r="E108" s="14" t="str">
        <f t="shared" si="84"/>
        <v>4. kvartál 2019 / 4. kvartál 2018</v>
      </c>
      <c r="F108" s="14"/>
      <c r="G108" s="34">
        <f t="shared" si="85"/>
        <v>2.8005284015852144E-2</v>
      </c>
      <c r="H108" s="34">
        <f t="shared" si="85"/>
        <v>1.935483870967733E-2</v>
      </c>
      <c r="I108" s="34">
        <f t="shared" si="85"/>
        <v>-1.3761467889908313E-2</v>
      </c>
      <c r="J108" s="34">
        <f t="shared" si="85"/>
        <v>0.17297162767546034</v>
      </c>
      <c r="K108" s="34">
        <f t="shared" si="85"/>
        <v>-1.5847860538828046E-3</v>
      </c>
      <c r="L108" s="34">
        <f t="shared" si="85"/>
        <v>-5.0381679389312976E-2</v>
      </c>
      <c r="M108" s="34">
        <f t="shared" si="29"/>
        <v>-8.4870848708486976E-3</v>
      </c>
      <c r="N108" s="34">
        <f t="shared" si="11"/>
        <v>0.20132560066280031</v>
      </c>
      <c r="O108" s="77" t="s">
        <v>153</v>
      </c>
      <c r="P108" s="34">
        <f t="shared" si="56"/>
        <v>0.13827655310621226</v>
      </c>
      <c r="Q108" s="34">
        <f t="shared" si="56"/>
        <v>5.0305914343983724E-2</v>
      </c>
      <c r="R108" s="34">
        <f t="shared" ref="R108" si="101">(R46-R42)/R42</f>
        <v>-2.0490880432335046E-2</v>
      </c>
      <c r="S108" s="34">
        <f t="shared" si="80"/>
        <v>2.5438294946717253E-2</v>
      </c>
      <c r="T108" s="34">
        <f t="shared" si="80"/>
        <v>-8.0541455160744541E-2</v>
      </c>
      <c r="U108" s="34">
        <f t="shared" si="80"/>
        <v>-0.10206653225806461</v>
      </c>
      <c r="V108" s="34">
        <f t="shared" si="80"/>
        <v>-7.2294776119403048E-2</v>
      </c>
      <c r="W108" s="34">
        <f t="shared" si="80"/>
        <v>-9.0987370838116963E-2</v>
      </c>
      <c r="X108" s="34">
        <f t="shared" si="80"/>
        <v>-1.8982536066818583E-2</v>
      </c>
      <c r="Y108" s="34">
        <f t="shared" si="80"/>
        <v>0.15084560829241686</v>
      </c>
      <c r="Z108" s="34">
        <f t="shared" si="80"/>
        <v>-2.3816612086933085E-3</v>
      </c>
      <c r="AA108" s="34">
        <f t="shared" ref="AA108" si="102">(AA46-AA42)/AA42</f>
        <v>-9.2718843741478579E-3</v>
      </c>
      <c r="AB108" s="34">
        <f t="shared" si="88"/>
        <v>-1.2391573729863692E-2</v>
      </c>
      <c r="AC108" s="1"/>
    </row>
    <row r="109" spans="1:29" ht="14.4" x14ac:dyDescent="0.25">
      <c r="A109" s="1"/>
      <c r="B109" s="14"/>
      <c r="C109" s="14"/>
      <c r="D109" s="14"/>
      <c r="E109" s="14" t="str">
        <f t="shared" si="84"/>
        <v>1. kvartál 2020 / 1. kvartál 2019</v>
      </c>
      <c r="F109" s="14"/>
      <c r="G109" s="34">
        <f t="shared" si="85"/>
        <v>-3.4740651387213391E-2</v>
      </c>
      <c r="H109" s="34">
        <f t="shared" si="85"/>
        <v>-1.8867924528301942E-2</v>
      </c>
      <c r="I109" s="34">
        <f t="shared" si="85"/>
        <v>9.9206349206371774E-4</v>
      </c>
      <c r="J109" s="34">
        <f t="shared" si="85"/>
        <v>0.2061829330608074</v>
      </c>
      <c r="K109" s="34">
        <f t="shared" si="85"/>
        <v>1.2484897301651206E-2</v>
      </c>
      <c r="L109" s="34">
        <f t="shared" si="85"/>
        <v>1.0715520221223625E-2</v>
      </c>
      <c r="M109" s="34">
        <f t="shared" si="29"/>
        <v>-7.8095946448492604E-3</v>
      </c>
      <c r="N109" s="34">
        <f t="shared" si="11"/>
        <v>6.2345983242977084E-2</v>
      </c>
      <c r="O109" s="34">
        <f t="shared" ref="O109:O116" si="103">(O47-O43)/O43</f>
        <v>0.18700787401574806</v>
      </c>
      <c r="P109" s="34">
        <f t="shared" ref="P109:Q116" si="104">(P47-P43)/P43</f>
        <v>4.2201834862385136E-2</v>
      </c>
      <c r="Q109" s="34">
        <f t="shared" si="104"/>
        <v>6.3210702341136946E-2</v>
      </c>
      <c r="R109" s="34">
        <f t="shared" ref="R109" si="105">(R47-R43)/R43</f>
        <v>-1.2778144965851721E-2</v>
      </c>
      <c r="S109" s="34">
        <f t="shared" ref="S109:Z118" si="106">(S47-S43)/S43</f>
        <v>2.6881720430107572E-2</v>
      </c>
      <c r="T109" s="34">
        <f t="shared" si="106"/>
        <v>-7.6120959332637989E-2</v>
      </c>
      <c r="U109" s="34">
        <f t="shared" si="106"/>
        <v>-5.671077504725909E-2</v>
      </c>
      <c r="V109" s="34">
        <f t="shared" si="106"/>
        <v>-8.6997413590406844E-2</v>
      </c>
      <c r="W109" s="34">
        <f t="shared" si="106"/>
        <v>-5.3329316059053861E-2</v>
      </c>
      <c r="X109" s="34">
        <f t="shared" si="106"/>
        <v>-1.4728096676737289E-2</v>
      </c>
      <c r="Y109" s="34">
        <f t="shared" si="106"/>
        <v>0.19289907743919482</v>
      </c>
      <c r="Z109" s="34">
        <f t="shared" si="106"/>
        <v>-2.5451316957679857E-2</v>
      </c>
      <c r="AA109" s="34">
        <f t="shared" ref="AA109" si="107">(AA47-AA43)/AA43</f>
        <v>-2.4993208367291582E-2</v>
      </c>
      <c r="AB109" s="34">
        <f t="shared" si="88"/>
        <v>-1.9983686786296983E-2</v>
      </c>
      <c r="AC109" s="1"/>
    </row>
    <row r="110" spans="1:29" ht="14.4" x14ac:dyDescent="0.25">
      <c r="A110" s="1"/>
      <c r="B110" s="14"/>
      <c r="C110" s="14"/>
      <c r="D110" s="14"/>
      <c r="E110" s="14" t="str">
        <f t="shared" si="84"/>
        <v>2. kvartál 2020 / 2. kvartál 2019</v>
      </c>
      <c r="F110" s="14"/>
      <c r="G110" s="34">
        <f t="shared" si="85"/>
        <v>-5.1907291163688973E-2</v>
      </c>
      <c r="H110" s="34">
        <f t="shared" si="85"/>
        <v>-4.6590141796083812E-2</v>
      </c>
      <c r="I110" s="34">
        <f t="shared" si="85"/>
        <v>-4.252535165194673E-3</v>
      </c>
      <c r="J110" s="34">
        <f t="shared" si="85"/>
        <v>0.10842183255124717</v>
      </c>
      <c r="K110" s="34">
        <f t="shared" si="85"/>
        <v>1.7964071856287425E-2</v>
      </c>
      <c r="L110" s="34">
        <f t="shared" si="85"/>
        <v>-0.38597579894508238</v>
      </c>
      <c r="M110" s="34">
        <f t="shared" si="29"/>
        <v>0.13683431952662717</v>
      </c>
      <c r="N110" s="34">
        <f t="shared" si="11"/>
        <v>-2.1374045801526586E-2</v>
      </c>
      <c r="O110" s="34">
        <f t="shared" si="103"/>
        <v>0.18700787401574806</v>
      </c>
      <c r="P110" s="34">
        <f t="shared" si="104"/>
        <v>0</v>
      </c>
      <c r="Q110" s="34">
        <f t="shared" si="104"/>
        <v>6.1335902376364881E-2</v>
      </c>
      <c r="R110" s="34">
        <f t="shared" ref="R110" si="108">(R48-R44)/R44</f>
        <v>-5.4541356772594064E-2</v>
      </c>
      <c r="S110" s="34">
        <f t="shared" si="106"/>
        <v>8.0106809078771407E-3</v>
      </c>
      <c r="T110" s="34">
        <f t="shared" si="106"/>
        <v>-5.0105857445307135E-2</v>
      </c>
      <c r="U110" s="34">
        <f t="shared" si="106"/>
        <v>-9.5790609821910483E-2</v>
      </c>
      <c r="V110" s="34">
        <f t="shared" si="106"/>
        <v>-9.9770114942528743E-2</v>
      </c>
      <c r="W110" s="34">
        <f t="shared" si="106"/>
        <v>-3.6308623298033284E-2</v>
      </c>
      <c r="X110" s="34">
        <f t="shared" si="106"/>
        <v>-8.5415889593435351E-2</v>
      </c>
      <c r="Y110" s="34">
        <f t="shared" si="106"/>
        <v>5.121227115289443E-2</v>
      </c>
      <c r="Z110" s="34">
        <f t="shared" si="106"/>
        <v>8.9901108780342902E-3</v>
      </c>
      <c r="AA110" s="34">
        <f t="shared" ref="AA110" si="109">(AA48-AA44)/AA44</f>
        <v>-1.8276050190943933E-2</v>
      </c>
      <c r="AB110" s="34">
        <f t="shared" si="88"/>
        <v>-3.3565288579615236E-2</v>
      </c>
      <c r="AC110" s="1"/>
    </row>
    <row r="111" spans="1:29" ht="14.4" x14ac:dyDescent="0.25">
      <c r="A111" s="1"/>
      <c r="B111" s="14"/>
      <c r="C111" s="14"/>
      <c r="D111" s="14"/>
      <c r="E111" s="14" t="str">
        <f t="shared" si="84"/>
        <v>3. kvartál 2020 / 3. kvartál 2019</v>
      </c>
      <c r="F111" s="14"/>
      <c r="G111" s="34">
        <f t="shared" ref="G111:L116" si="110">(G49-G45)/G45</f>
        <v>1.0191082802547843E-2</v>
      </c>
      <c r="H111" s="34">
        <f t="shared" si="110"/>
        <v>-5.0582362728785316E-2</v>
      </c>
      <c r="I111" s="34">
        <f t="shared" si="110"/>
        <v>-1.679288771814293E-2</v>
      </c>
      <c r="J111" s="34">
        <f t="shared" si="110"/>
        <v>-0.10579016107966925</v>
      </c>
      <c r="K111" s="34">
        <f t="shared" si="110"/>
        <v>-3.5657686212362681E-3</v>
      </c>
      <c r="L111" s="34">
        <f t="shared" si="110"/>
        <v>-0.31514368743945764</v>
      </c>
      <c r="M111" s="34">
        <f t="shared" si="29"/>
        <v>0.15327380952380937</v>
      </c>
      <c r="N111" s="34">
        <f t="shared" si="11"/>
        <v>-7.2808320950965802E-2</v>
      </c>
      <c r="O111" s="34">
        <f t="shared" si="103"/>
        <v>0.18700787401574806</v>
      </c>
      <c r="P111" s="34">
        <f t="shared" si="104"/>
        <v>0</v>
      </c>
      <c r="Q111" s="34">
        <f t="shared" si="104"/>
        <v>7.1245186136071795E-2</v>
      </c>
      <c r="R111" s="34">
        <f t="shared" ref="R111" si="111">(R49-R45)/R45</f>
        <v>-6.8098720292504591E-2</v>
      </c>
      <c r="S111" s="34">
        <f t="shared" si="106"/>
        <v>1.1103633916554596E-2</v>
      </c>
      <c r="T111" s="34">
        <f t="shared" si="106"/>
        <v>-0.11037140854940421</v>
      </c>
      <c r="U111" s="34">
        <f t="shared" si="106"/>
        <v>-6.7340067340067339E-2</v>
      </c>
      <c r="V111" s="34">
        <f t="shared" si="106"/>
        <v>-7.8132444020962394E-2</v>
      </c>
      <c r="W111" s="34">
        <f t="shared" si="106"/>
        <v>-4.7990028046120223E-2</v>
      </c>
      <c r="X111" s="34">
        <f t="shared" si="106"/>
        <v>1.1964492473948094E-2</v>
      </c>
      <c r="Y111" s="34">
        <f t="shared" si="106"/>
        <v>-3.1866825208085627E-2</v>
      </c>
      <c r="Z111" s="34">
        <f t="shared" si="106"/>
        <v>-5.557180462123424E-2</v>
      </c>
      <c r="AA111" s="34">
        <f t="shared" ref="AA111" si="112">(AA49-AA45)/AA45</f>
        <v>-8.5211654755358752E-3</v>
      </c>
      <c r="AB111" s="34">
        <f t="shared" si="88"/>
        <v>-1.4190317195325625E-2</v>
      </c>
      <c r="AC111" s="1"/>
    </row>
    <row r="112" spans="1:29" ht="14.4" x14ac:dyDescent="0.25">
      <c r="A112" s="1"/>
      <c r="B112" s="14"/>
      <c r="C112" s="14"/>
      <c r="D112" s="14"/>
      <c r="E112" s="14" t="str">
        <f t="shared" si="84"/>
        <v>4. kvartál 2020 / 4. kvartál 2019</v>
      </c>
      <c r="F112" s="14"/>
      <c r="G112" s="34">
        <f t="shared" si="110"/>
        <v>1.619121048573605E-2</v>
      </c>
      <c r="H112" s="34">
        <f t="shared" si="110"/>
        <v>-4.0972684876748919E-2</v>
      </c>
      <c r="I112" s="34">
        <f t="shared" si="110"/>
        <v>5.3156146179403219E-3</v>
      </c>
      <c r="J112" s="34">
        <f t="shared" si="110"/>
        <v>-0.15573944409081267</v>
      </c>
      <c r="K112" s="34">
        <f t="shared" si="110"/>
        <v>-1.0714285714285612E-2</v>
      </c>
      <c r="L112" s="34">
        <f t="shared" si="110"/>
        <v>-0.33954983922829596</v>
      </c>
      <c r="M112" s="34">
        <f t="shared" si="29"/>
        <v>0.15407517677707494</v>
      </c>
      <c r="N112" s="34">
        <f t="shared" si="11"/>
        <v>-9.6781609195402282E-2</v>
      </c>
      <c r="O112" s="34">
        <f t="shared" si="103"/>
        <v>0.18700787401574806</v>
      </c>
      <c r="P112" s="34">
        <f t="shared" si="104"/>
        <v>0</v>
      </c>
      <c r="Q112" s="34">
        <f t="shared" si="104"/>
        <v>6.8608414239482163E-2</v>
      </c>
      <c r="R112" s="34">
        <f t="shared" ref="R112" si="113">(R50-R46)/R46</f>
        <v>-5.655172413793115E-2</v>
      </c>
      <c r="S112" s="34">
        <f t="shared" si="106"/>
        <v>4.0227958431108763E-3</v>
      </c>
      <c r="T112" s="34">
        <f t="shared" si="106"/>
        <v>-2.465955097534046E-2</v>
      </c>
      <c r="U112" s="34">
        <f t="shared" si="106"/>
        <v>-5.9500420993544731E-2</v>
      </c>
      <c r="V112" s="34">
        <f t="shared" si="106"/>
        <v>-1.1563599798893903E-2</v>
      </c>
      <c r="W112" s="34">
        <f t="shared" si="106"/>
        <v>-3.473318598042302E-2</v>
      </c>
      <c r="X112" s="34">
        <f t="shared" si="106"/>
        <v>6.5789473684210592E-2</v>
      </c>
      <c r="Y112" s="34">
        <f t="shared" si="106"/>
        <v>-4.0767954491585594E-2</v>
      </c>
      <c r="Z112" s="34">
        <f t="shared" si="106"/>
        <v>-1.8203521336914212E-2</v>
      </c>
      <c r="AA112" s="34">
        <f t="shared" ref="AA112" si="114">(AA50-AA46)/AA46</f>
        <v>-8.8081475364712048E-3</v>
      </c>
      <c r="AB112" s="34">
        <f t="shared" si="88"/>
        <v>3.7641154328730605E-3</v>
      </c>
      <c r="AC112" s="1"/>
    </row>
    <row r="113" spans="1:29" ht="14.4" x14ac:dyDescent="0.25">
      <c r="A113" s="1"/>
      <c r="B113" s="14"/>
      <c r="C113" s="14"/>
      <c r="D113" s="14"/>
      <c r="E113" s="14" t="str">
        <f t="shared" si="84"/>
        <v>1. kvartál 2021 / 1. kvartál 2020</v>
      </c>
      <c r="F113" s="14"/>
      <c r="G113" s="34">
        <f t="shared" si="110"/>
        <v>4.2489377655587947E-3</v>
      </c>
      <c r="H113" s="34">
        <f t="shared" si="110"/>
        <v>4.0485829959514743E-3</v>
      </c>
      <c r="I113" s="34">
        <f t="shared" si="110"/>
        <v>4.7241493227617941E-2</v>
      </c>
      <c r="J113" s="34">
        <f t="shared" si="110"/>
        <v>-0.16797288710019065</v>
      </c>
      <c r="K113" s="34">
        <f t="shared" si="110"/>
        <v>-5.3301511535401774E-2</v>
      </c>
      <c r="L113" s="34">
        <f t="shared" si="110"/>
        <v>-0.11696306429548542</v>
      </c>
      <c r="M113" s="34">
        <f t="shared" si="29"/>
        <v>0.20764617691154408</v>
      </c>
      <c r="N113" s="34">
        <f t="shared" si="11"/>
        <v>-3.4098816979819299E-2</v>
      </c>
      <c r="O113" s="34">
        <f t="shared" si="103"/>
        <v>0</v>
      </c>
      <c r="P113" s="34">
        <f t="shared" si="104"/>
        <v>0</v>
      </c>
      <c r="Q113" s="34">
        <f t="shared" si="104"/>
        <v>6.228373702422154E-2</v>
      </c>
      <c r="R113" s="34">
        <f t="shared" ref="R113" si="115">(R51-R47)/R47</f>
        <v>-7.5875920553447773E-2</v>
      </c>
      <c r="S113" s="34">
        <f t="shared" si="106"/>
        <v>-5.2356020942409586E-3</v>
      </c>
      <c r="T113" s="34">
        <f t="shared" si="106"/>
        <v>8.9164785553047299E-2</v>
      </c>
      <c r="U113" s="34">
        <f t="shared" si="106"/>
        <v>-4.2084168336673153E-2</v>
      </c>
      <c r="V113" s="34">
        <f t="shared" si="106"/>
        <v>8.0865310327066731E-2</v>
      </c>
      <c r="W113" s="34">
        <f t="shared" si="106"/>
        <v>7.3838319541693065E-2</v>
      </c>
      <c r="X113" s="34">
        <f t="shared" si="106"/>
        <v>0.15753162131084728</v>
      </c>
      <c r="Y113" s="34">
        <f t="shared" si="106"/>
        <v>-6.7260370283571763E-2</v>
      </c>
      <c r="Z113" s="34">
        <f t="shared" si="106"/>
        <v>-2.7027027027026789E-2</v>
      </c>
      <c r="AA113" s="34">
        <f t="shared" ref="AA113" si="116">(AA51-AA47)/AA47</f>
        <v>8.0802451936471537E-3</v>
      </c>
      <c r="AB113" s="34">
        <f t="shared" si="88"/>
        <v>4.7440699126092355E-2</v>
      </c>
      <c r="AC113" s="1"/>
    </row>
    <row r="114" spans="1:29" ht="14.4" x14ac:dyDescent="0.25">
      <c r="A114" s="1"/>
      <c r="B114" s="14"/>
      <c r="C114" s="14"/>
      <c r="D114" s="14"/>
      <c r="E114" s="14" t="str">
        <f t="shared" si="84"/>
        <v>2. kvartál 2021 / 2. kvartál 2020</v>
      </c>
      <c r="F114" s="14"/>
      <c r="G114" s="34">
        <f t="shared" si="110"/>
        <v>3.2085561497326116E-2</v>
      </c>
      <c r="H114" s="34">
        <f t="shared" si="110"/>
        <v>4.9929178470254992E-2</v>
      </c>
      <c r="I114" s="34">
        <f t="shared" si="110"/>
        <v>0.37023653088042063</v>
      </c>
      <c r="J114" s="34">
        <f t="shared" si="110"/>
        <v>-6.3279857397504288E-2</v>
      </c>
      <c r="K114" s="34">
        <f t="shared" si="110"/>
        <v>-4.7450980392157005E-2</v>
      </c>
      <c r="L114" s="34">
        <f t="shared" si="110"/>
        <v>0.47852450732693325</v>
      </c>
      <c r="M114" s="34">
        <f t="shared" si="29"/>
        <v>0.2117761873780093</v>
      </c>
      <c r="N114" s="34">
        <f t="shared" si="11"/>
        <v>7.8003120124804978E-3</v>
      </c>
      <c r="O114" s="34">
        <f t="shared" si="103"/>
        <v>0</v>
      </c>
      <c r="P114" s="34">
        <f t="shared" si="104"/>
        <v>0</v>
      </c>
      <c r="Q114" s="34">
        <f t="shared" si="104"/>
        <v>3.7216338880484062E-2</v>
      </c>
      <c r="R114" s="34">
        <f t="shared" ref="R114" si="117">(R52-R48)/R48</f>
        <v>3.8379022646007205E-2</v>
      </c>
      <c r="S114" s="34">
        <f t="shared" si="106"/>
        <v>4.6357615894038508E-3</v>
      </c>
      <c r="T114" s="34">
        <f t="shared" si="106"/>
        <v>0.31352154531946497</v>
      </c>
      <c r="U114" s="34">
        <f t="shared" si="106"/>
        <v>5.1029543419874819E-2</v>
      </c>
      <c r="V114" s="34">
        <f t="shared" si="106"/>
        <v>0.21322778345250262</v>
      </c>
      <c r="W114" s="34">
        <f t="shared" si="106"/>
        <v>0.19089481946624803</v>
      </c>
      <c r="X114" s="34">
        <f t="shared" si="106"/>
        <v>0.41435562805872733</v>
      </c>
      <c r="Y114" s="34">
        <f t="shared" si="106"/>
        <v>-7.5782537067545216E-2</v>
      </c>
      <c r="Z114" s="34">
        <f t="shared" si="106"/>
        <v>6.5340065340062882E-3</v>
      </c>
      <c r="AA114" s="34">
        <f t="shared" ref="AA114" si="118">(AA52-AA48)/AA48</f>
        <v>1.3614893025840449E-2</v>
      </c>
      <c r="AB114" s="34">
        <f t="shared" si="88"/>
        <v>0.12791190173655206</v>
      </c>
      <c r="AC114" s="1"/>
    </row>
    <row r="115" spans="1:29" ht="14.4" x14ac:dyDescent="0.25">
      <c r="A115" s="1"/>
      <c r="B115" s="14"/>
      <c r="C115" s="14"/>
      <c r="D115" s="14"/>
      <c r="E115" s="14" t="str">
        <f t="shared" si="84"/>
        <v>3. kvartál 2021 / 3. kvartál 2020</v>
      </c>
      <c r="F115" s="14"/>
      <c r="G115" s="34">
        <f t="shared" si="110"/>
        <v>3.0264817150062833E-2</v>
      </c>
      <c r="H115" s="34">
        <f t="shared" si="110"/>
        <v>3.9256922537679491E-2</v>
      </c>
      <c r="I115" s="34">
        <f t="shared" si="110"/>
        <v>0.72638981915606149</v>
      </c>
      <c r="J115" s="34">
        <f t="shared" si="110"/>
        <v>0.1699123661148981</v>
      </c>
      <c r="K115" s="34">
        <f t="shared" si="110"/>
        <v>0.11332007952286283</v>
      </c>
      <c r="L115" s="34">
        <f t="shared" si="110"/>
        <v>0.53795379537953825</v>
      </c>
      <c r="M115" s="34">
        <f t="shared" si="29"/>
        <v>0.19677419354838721</v>
      </c>
      <c r="N115" s="34">
        <f t="shared" si="11"/>
        <v>4.2467948717948699E-2</v>
      </c>
      <c r="O115" s="34">
        <f t="shared" si="103"/>
        <v>0</v>
      </c>
      <c r="P115" s="34">
        <f t="shared" si="104"/>
        <v>0</v>
      </c>
      <c r="Q115" s="34">
        <f t="shared" si="104"/>
        <v>2.6363091671659712E-2</v>
      </c>
      <c r="R115" s="34">
        <f t="shared" ref="R115" si="119">(R53-R49)/R49</f>
        <v>0.18366846493379108</v>
      </c>
      <c r="S115" s="34">
        <f t="shared" si="106"/>
        <v>8.9850249584027177E-3</v>
      </c>
      <c r="T115" s="34">
        <f t="shared" si="106"/>
        <v>0.81488775108310341</v>
      </c>
      <c r="U115" s="34">
        <f t="shared" si="106"/>
        <v>9.7773766546329688E-2</v>
      </c>
      <c r="V115" s="34">
        <f t="shared" si="106"/>
        <v>0.43385012919896643</v>
      </c>
      <c r="W115" s="34">
        <f t="shared" si="106"/>
        <v>0.33584288052373162</v>
      </c>
      <c r="X115" s="34">
        <f t="shared" si="106"/>
        <v>0.35087719298245623</v>
      </c>
      <c r="Y115" s="34">
        <f t="shared" si="106"/>
        <v>-8.4500122819945775E-2</v>
      </c>
      <c r="Z115" s="34">
        <f t="shared" si="106"/>
        <v>0.12728398885103751</v>
      </c>
      <c r="AA115" s="34">
        <f t="shared" ref="AA115" si="120">(AA53-AA49)/AA49</f>
        <v>2.827834765733277E-2</v>
      </c>
      <c r="AB115" s="34">
        <f t="shared" si="88"/>
        <v>0.18331922099915329</v>
      </c>
      <c r="AC115" s="1"/>
    </row>
    <row r="116" spans="1:29" ht="14.4" x14ac:dyDescent="0.25">
      <c r="A116" s="1"/>
      <c r="B116" s="14"/>
      <c r="C116" s="14"/>
      <c r="D116" s="14"/>
      <c r="E116" s="14" t="str">
        <f t="shared" si="84"/>
        <v>4. kvartál 2021 / 4. kvartál 2020</v>
      </c>
      <c r="F116" s="14"/>
      <c r="G116" s="34">
        <f t="shared" si="110"/>
        <v>4.4006069802731501E-2</v>
      </c>
      <c r="H116" s="34">
        <f t="shared" si="110"/>
        <v>5.1406738450851037E-2</v>
      </c>
      <c r="I116" s="34">
        <f t="shared" si="110"/>
        <v>0.63714474553866474</v>
      </c>
      <c r="J116" s="34">
        <f t="shared" si="110"/>
        <v>8.0170897210354308E-2</v>
      </c>
      <c r="K116" s="34">
        <f t="shared" si="110"/>
        <v>0.17970316887284399</v>
      </c>
      <c r="L116" s="34">
        <f t="shared" si="110"/>
        <v>0.8033106134371959</v>
      </c>
      <c r="M116" s="34">
        <f t="shared" si="29"/>
        <v>0.22315382134795222</v>
      </c>
      <c r="N116" s="34">
        <f t="shared" si="11"/>
        <v>0.11529651310766094</v>
      </c>
      <c r="O116" s="34">
        <f t="shared" si="103"/>
        <v>0</v>
      </c>
      <c r="P116" s="34">
        <f t="shared" si="104"/>
        <v>0</v>
      </c>
      <c r="Q116" s="34">
        <f t="shared" si="104"/>
        <v>4.4821320411871632E-2</v>
      </c>
      <c r="R116" s="34">
        <f>(R54-R50)/R50</f>
        <v>0.33016569200779744</v>
      </c>
      <c r="S116" s="34">
        <f t="shared" si="106"/>
        <v>3.5058430717863104E-2</v>
      </c>
      <c r="T116" s="34">
        <f t="shared" si="106"/>
        <v>0.91094339622641496</v>
      </c>
      <c r="U116" s="34">
        <f t="shared" si="106"/>
        <v>0.33273649656818866</v>
      </c>
      <c r="V116" s="34">
        <f t="shared" si="106"/>
        <v>0.59766022380467965</v>
      </c>
      <c r="W116" s="34">
        <f t="shared" si="106"/>
        <v>0.47857376512921124</v>
      </c>
      <c r="X116" s="34">
        <f t="shared" si="106"/>
        <v>0.29484386347131458</v>
      </c>
      <c r="Y116" s="34">
        <f t="shared" si="106"/>
        <v>-3.8794168519891176E-2</v>
      </c>
      <c r="Z116" s="34">
        <f t="shared" si="106"/>
        <v>7.7203647416413251E-2</v>
      </c>
      <c r="AA116" s="34">
        <f>(AA54-AA50)/AA50</f>
        <v>3.0547070258261512E-2</v>
      </c>
      <c r="AB116" s="34">
        <f t="shared" si="88"/>
        <v>0.21333333333333368</v>
      </c>
      <c r="AC116" s="1"/>
    </row>
    <row r="117" spans="1:29" ht="14.4" x14ac:dyDescent="0.25">
      <c r="A117" s="1"/>
      <c r="B117" s="14"/>
      <c r="C117" s="14"/>
      <c r="D117" s="14"/>
      <c r="E117" s="14" t="str">
        <f t="shared" si="84"/>
        <v>1. kvartál 2022 / 1. kvartál 2021</v>
      </c>
      <c r="F117" s="14"/>
      <c r="G117" s="34">
        <f t="shared" ref="G117:Q117" si="121">(G55-G51)/G51</f>
        <v>8.2628173220507237E-2</v>
      </c>
      <c r="H117" s="34">
        <f t="shared" si="121"/>
        <v>6.2836021505376358E-2</v>
      </c>
      <c r="I117" s="34">
        <f t="shared" si="121"/>
        <v>0.57160883280757113</v>
      </c>
      <c r="J117" s="34">
        <f t="shared" si="121"/>
        <v>0.11685336048879845</v>
      </c>
      <c r="K117" s="34">
        <f t="shared" si="121"/>
        <v>0.25210084033613445</v>
      </c>
      <c r="L117" s="34">
        <f t="shared" si="121"/>
        <v>0.58752904725019339</v>
      </c>
      <c r="M117" s="34">
        <f t="shared" si="121"/>
        <v>0.19832402234636898</v>
      </c>
      <c r="N117" s="34">
        <f t="shared" si="121"/>
        <v>0.10158501440922207</v>
      </c>
      <c r="O117" s="34">
        <f t="shared" si="121"/>
        <v>0.29021558872305159</v>
      </c>
      <c r="P117" s="34">
        <f t="shared" si="121"/>
        <v>0</v>
      </c>
      <c r="Q117" s="34">
        <f t="shared" si="121"/>
        <v>5.4782351199289356E-2</v>
      </c>
      <c r="R117" s="34">
        <f>(R55-R51)/R51</f>
        <v>0.54020767930451574</v>
      </c>
      <c r="S117" s="34">
        <f t="shared" si="106"/>
        <v>7.2697368421052566E-2</v>
      </c>
      <c r="T117" s="34">
        <f t="shared" si="106"/>
        <v>0.69982728842832465</v>
      </c>
      <c r="U117" s="34">
        <f t="shared" si="106"/>
        <v>0.42887029288702921</v>
      </c>
      <c r="V117" s="34">
        <f t="shared" si="106"/>
        <v>0.55349058851560673</v>
      </c>
      <c r="W117" s="34">
        <f t="shared" si="106"/>
        <v>0.4798458802608182</v>
      </c>
      <c r="X117" s="34">
        <f t="shared" si="106"/>
        <v>0.24668874172185423</v>
      </c>
      <c r="Y117" s="34">
        <f t="shared" si="106"/>
        <v>1.2814070351758923E-2</v>
      </c>
      <c r="Z117" s="34">
        <f t="shared" si="106"/>
        <v>0.15074906367041205</v>
      </c>
      <c r="AA117" s="34">
        <f>(AA55-AA51)/AA51</f>
        <v>2.7086788280818362E-2</v>
      </c>
      <c r="AB117" s="34">
        <f t="shared" si="88"/>
        <v>0.19785458879618606</v>
      </c>
      <c r="AC117" s="1"/>
    </row>
    <row r="118" spans="1:29" ht="14.4" x14ac:dyDescent="0.25">
      <c r="A118" s="1"/>
      <c r="B118" s="14"/>
      <c r="C118" s="14"/>
      <c r="D118" s="14"/>
      <c r="E118" s="14" t="str">
        <f t="shared" si="84"/>
        <v>2. kvartál 2022 / 2. kvartál 2021</v>
      </c>
      <c r="F118" s="14"/>
      <c r="G118" s="34">
        <f t="shared" ref="G118:Q118" si="122">(G56-G52)/G52</f>
        <v>7.525289908709612E-2</v>
      </c>
      <c r="H118" s="34">
        <f t="shared" si="122"/>
        <v>0.11838111298482311</v>
      </c>
      <c r="I118" s="34">
        <f t="shared" si="122"/>
        <v>0.39223207863821646</v>
      </c>
      <c r="J118" s="34">
        <f t="shared" si="122"/>
        <v>0.17126546146527094</v>
      </c>
      <c r="K118" s="34">
        <f t="shared" si="122"/>
        <v>0.35899547138740256</v>
      </c>
      <c r="L118" s="34">
        <f t="shared" si="122"/>
        <v>0.94976076555023892</v>
      </c>
      <c r="M118" s="34">
        <f t="shared" si="122"/>
        <v>0.20859060402684579</v>
      </c>
      <c r="N118" s="34">
        <f t="shared" si="122"/>
        <v>0.29592363261093896</v>
      </c>
      <c r="O118" s="34">
        <f t="shared" si="122"/>
        <v>0.29021558872305159</v>
      </c>
      <c r="P118" s="34">
        <f t="shared" si="122"/>
        <v>0</v>
      </c>
      <c r="Q118" s="34">
        <f t="shared" si="122"/>
        <v>0.11260210035005828</v>
      </c>
      <c r="R118" s="34">
        <f>(R56-R52)/R52</f>
        <v>0.5394857667584938</v>
      </c>
      <c r="S118" s="34">
        <f t="shared" si="106"/>
        <v>0.10613052076466713</v>
      </c>
      <c r="T118" s="34">
        <f t="shared" si="106"/>
        <v>0.58342760180995501</v>
      </c>
      <c r="U118" s="34">
        <f t="shared" si="106"/>
        <v>0.44804088586030638</v>
      </c>
      <c r="V118" s="34">
        <f t="shared" si="106"/>
        <v>0.44348558198274035</v>
      </c>
      <c r="W118" s="34">
        <f t="shared" si="106"/>
        <v>0.44977590297917197</v>
      </c>
      <c r="X118" s="34">
        <f t="shared" si="106"/>
        <v>0.15426758938869689</v>
      </c>
      <c r="Y118" s="34">
        <f t="shared" si="106"/>
        <v>9.4983447924624417E-2</v>
      </c>
      <c r="Z118" s="34">
        <f t="shared" si="106"/>
        <v>0.106521097668929</v>
      </c>
      <c r="AA118" s="34">
        <f>(AA56-AA52)/AA52</f>
        <v>2.713815789473694E-2</v>
      </c>
      <c r="AB118" s="34">
        <f t="shared" si="88"/>
        <v>0.18775816748028565</v>
      </c>
      <c r="AC118" s="1"/>
    </row>
    <row r="119" spans="1:29" ht="14.4" x14ac:dyDescent="0.25">
      <c r="A119" s="1"/>
      <c r="B119" s="14"/>
      <c r="C119" s="14"/>
      <c r="D119" s="14"/>
      <c r="E119" s="14" t="str">
        <f t="shared" si="84"/>
        <v>3. kvartál 2022 / 3. kvartál 2021</v>
      </c>
      <c r="F119" s="14"/>
      <c r="G119" s="34">
        <f t="shared" ref="G119:Q119" si="123">(G57-G53)/G53</f>
        <v>0.13953488372093023</v>
      </c>
      <c r="H119" s="34">
        <f t="shared" si="123"/>
        <v>0.14974704890387855</v>
      </c>
      <c r="I119" s="34">
        <f t="shared" si="123"/>
        <v>2.3666343355965059E-2</v>
      </c>
      <c r="J119" s="34">
        <f t="shared" si="123"/>
        <v>9.3632958801498113E-3</v>
      </c>
      <c r="K119" s="34">
        <f t="shared" si="123"/>
        <v>0.30392857142857155</v>
      </c>
      <c r="L119" s="34">
        <f t="shared" si="123"/>
        <v>0.83415082771305926</v>
      </c>
      <c r="M119" s="34">
        <f t="shared" si="123"/>
        <v>0.20512129380053903</v>
      </c>
      <c r="N119" s="34">
        <f t="shared" si="123"/>
        <v>0.60005124263387133</v>
      </c>
      <c r="O119" s="34">
        <f t="shared" si="123"/>
        <v>0.29021558872305159</v>
      </c>
      <c r="P119" s="34">
        <f t="shared" si="123"/>
        <v>0</v>
      </c>
      <c r="Q119" s="34">
        <f t="shared" si="123"/>
        <v>0.14535901926444816</v>
      </c>
      <c r="R119" s="34">
        <f>(R57-R53)/R53</f>
        <v>0.61466749533871967</v>
      </c>
      <c r="S119" s="34">
        <f t="shared" ref="S119:Z120" si="124">(S57-S53)/S53</f>
        <v>0.13192612137203175</v>
      </c>
      <c r="T119" s="34">
        <f t="shared" si="124"/>
        <v>6.9227430555555691E-2</v>
      </c>
      <c r="U119" s="34">
        <f t="shared" si="124"/>
        <v>0.58728418744861632</v>
      </c>
      <c r="V119" s="34">
        <f t="shared" si="124"/>
        <v>0.29158406920165797</v>
      </c>
      <c r="W119" s="34">
        <f t="shared" si="124"/>
        <v>0.30605243812790978</v>
      </c>
      <c r="X119" s="34">
        <f t="shared" si="124"/>
        <v>7.5945793337097819E-2</v>
      </c>
      <c r="Y119" s="34">
        <f t="shared" si="124"/>
        <v>0.24040783471961366</v>
      </c>
      <c r="Z119" s="34">
        <f t="shared" si="124"/>
        <v>2.69230769230768E-2</v>
      </c>
      <c r="AA119" s="34">
        <f>(AA57-AA53)/AA53</f>
        <v>1.0514963602049163E-2</v>
      </c>
      <c r="AB119" s="34">
        <f t="shared" si="88"/>
        <v>0.13237924865831838</v>
      </c>
      <c r="AC119" s="1"/>
    </row>
    <row r="120" spans="1:29" ht="14.4" x14ac:dyDescent="0.25">
      <c r="A120" s="1"/>
      <c r="B120" s="14"/>
      <c r="C120" s="14"/>
      <c r="D120" s="14"/>
      <c r="E120" s="14" t="str">
        <f t="shared" si="84"/>
        <v>4. kvartál 2022 / 4. kvartál 2021</v>
      </c>
      <c r="F120" s="14"/>
      <c r="G120" s="34">
        <f t="shared" ref="G120:Q120" si="125">(G58-G54)/G54</f>
        <v>0.12354651162790699</v>
      </c>
      <c r="H120" s="34">
        <f t="shared" si="125"/>
        <v>0.15295672282788245</v>
      </c>
      <c r="I120" s="34">
        <f t="shared" si="125"/>
        <v>-3.0076705692369816E-2</v>
      </c>
      <c r="J120" s="34">
        <f t="shared" si="125"/>
        <v>0.10074453234062378</v>
      </c>
      <c r="K120" s="34">
        <f t="shared" si="125"/>
        <v>0.24719483168990122</v>
      </c>
      <c r="L120" s="34">
        <f t="shared" si="125"/>
        <v>0.47516198704103679</v>
      </c>
      <c r="M120" s="34">
        <f t="shared" si="125"/>
        <v>0.17716846823095178</v>
      </c>
      <c r="N120" s="34">
        <f t="shared" si="125"/>
        <v>0.50958466453674123</v>
      </c>
      <c r="O120" s="34">
        <f t="shared" si="125"/>
        <v>0.29021558872305159</v>
      </c>
      <c r="P120" s="34">
        <f t="shared" si="125"/>
        <v>0</v>
      </c>
      <c r="Q120" s="34">
        <f t="shared" si="125"/>
        <v>0.14202898550724646</v>
      </c>
      <c r="R120" s="34">
        <f>(R58-R54)/R54</f>
        <v>0.61183366917017779</v>
      </c>
      <c r="S120" s="34">
        <f t="shared" si="124"/>
        <v>0.10709677419354863</v>
      </c>
      <c r="T120" s="34">
        <f t="shared" si="124"/>
        <v>-0.11473143759873623</v>
      </c>
      <c r="U120" s="34">
        <f t="shared" si="124"/>
        <v>0.24988804299149137</v>
      </c>
      <c r="V120" s="34">
        <f t="shared" si="124"/>
        <v>0.14087870105062081</v>
      </c>
      <c r="W120" s="34">
        <f t="shared" si="124"/>
        <v>0.13694690265486759</v>
      </c>
      <c r="X120" s="34">
        <f t="shared" si="124"/>
        <v>9.8990465507571609E-2</v>
      </c>
      <c r="Y120" s="34">
        <f t="shared" si="124"/>
        <v>0.13984575835475549</v>
      </c>
      <c r="Z120" s="34">
        <f t="shared" si="124"/>
        <v>4.4018058690744946E-2</v>
      </c>
      <c r="AA120" s="34">
        <f>(AA58-AA54)/AA54</f>
        <v>-1.2395580706009147E-2</v>
      </c>
      <c r="AB120" s="34">
        <f t="shared" si="88"/>
        <v>8.6881868131868017E-2</v>
      </c>
      <c r="AC120" s="1"/>
    </row>
    <row r="121" spans="1:29" ht="14.4" x14ac:dyDescent="0.25">
      <c r="A121" s="1"/>
      <c r="B121" s="14"/>
      <c r="C121" s="14"/>
      <c r="D121" s="14"/>
      <c r="E121" s="14" t="str">
        <f t="shared" si="84"/>
        <v>1. kvartál 2023 / 1. kvartál 2022</v>
      </c>
      <c r="F121" s="14"/>
      <c r="G121" s="34">
        <f t="shared" ref="G121:AB121" si="126">(G59-G55)/G55</f>
        <v>0.18045977011494269</v>
      </c>
      <c r="H121" s="34">
        <f t="shared" si="126"/>
        <v>0.21150806196648747</v>
      </c>
      <c r="I121" s="34">
        <f t="shared" si="126"/>
        <v>-3.3922119630670704E-2</v>
      </c>
      <c r="J121" s="34">
        <f t="shared" si="126"/>
        <v>0.11511283337132422</v>
      </c>
      <c r="K121" s="34">
        <f t="shared" si="126"/>
        <v>0.26140939597315438</v>
      </c>
      <c r="L121" s="34">
        <f t="shared" si="126"/>
        <v>0.11295437911685802</v>
      </c>
      <c r="M121" s="34">
        <f t="shared" si="126"/>
        <v>0.13597513597513597</v>
      </c>
      <c r="N121" s="34">
        <f t="shared" si="126"/>
        <v>0.53913233049923703</v>
      </c>
      <c r="O121" s="77" t="s">
        <v>153</v>
      </c>
      <c r="P121" s="34">
        <f t="shared" si="126"/>
        <v>0.13145539906103304</v>
      </c>
      <c r="Q121" s="34">
        <f t="shared" si="126"/>
        <v>0.14037057832678274</v>
      </c>
      <c r="R121" s="34">
        <f t="shared" si="126"/>
        <v>0.52963311382878642</v>
      </c>
      <c r="S121" s="34">
        <f t="shared" si="126"/>
        <v>0.14320760502913216</v>
      </c>
      <c r="T121" s="34">
        <f t="shared" si="126"/>
        <v>-0.16561674456411293</v>
      </c>
      <c r="U121" s="34">
        <f t="shared" si="126"/>
        <v>0.13365404727044539</v>
      </c>
      <c r="V121" s="34">
        <f t="shared" si="126"/>
        <v>-5.6748466257668752E-2</v>
      </c>
      <c r="W121" s="34">
        <f t="shared" si="126"/>
        <v>-1.7424394151812572E-2</v>
      </c>
      <c r="X121" s="34">
        <f t="shared" si="126"/>
        <v>9.8273572377158114E-2</v>
      </c>
      <c r="Y121" s="34">
        <f t="shared" si="126"/>
        <v>8.4098238650458818E-2</v>
      </c>
      <c r="Z121" s="34">
        <f t="shared" si="126"/>
        <v>-2.0612964469758709E-2</v>
      </c>
      <c r="AA121" s="34">
        <f t="shared" si="126"/>
        <v>7.2658772874057892E-2</v>
      </c>
      <c r="AB121" s="34">
        <f t="shared" si="126"/>
        <v>3.1509121061359911E-2</v>
      </c>
      <c r="AC121" s="1"/>
    </row>
    <row r="122" spans="1:29" ht="14.4" x14ac:dyDescent="0.25">
      <c r="A122" s="1"/>
      <c r="B122" s="14"/>
      <c r="C122" s="14"/>
      <c r="D122" s="14"/>
      <c r="E122" s="14" t="str">
        <f t="shared" si="84"/>
        <v>2. kvartál 2023 / 2. kvartál 2022</v>
      </c>
      <c r="F122" s="14"/>
      <c r="G122" s="34">
        <f t="shared" ref="G122:AB122" si="127">(G60-G56)/G56</f>
        <v>0.21087654887563076</v>
      </c>
      <c r="H122" s="34">
        <f t="shared" si="127"/>
        <v>0.22195416164053033</v>
      </c>
      <c r="I122" s="34">
        <f t="shared" si="127"/>
        <v>-0.25365937661443094</v>
      </c>
      <c r="J122" s="34">
        <f t="shared" si="127"/>
        <v>9.138911454102356E-3</v>
      </c>
      <c r="K122" s="34">
        <f t="shared" si="127"/>
        <v>0.14480460466525272</v>
      </c>
      <c r="L122" s="34">
        <f t="shared" si="127"/>
        <v>-0.29255039439088515</v>
      </c>
      <c r="M122" s="34">
        <f t="shared" si="127"/>
        <v>-5.5530875166592872E-2</v>
      </c>
      <c r="N122" s="34">
        <f t="shared" si="127"/>
        <v>0.5689826796735018</v>
      </c>
      <c r="O122" s="77" t="s">
        <v>153</v>
      </c>
      <c r="P122" s="34">
        <f t="shared" si="127"/>
        <v>0.19630281690140872</v>
      </c>
      <c r="Q122" s="34">
        <f t="shared" si="127"/>
        <v>0.13450445726271626</v>
      </c>
      <c r="R122" s="34">
        <f t="shared" si="127"/>
        <v>0.5724724127646883</v>
      </c>
      <c r="S122" s="34">
        <f t="shared" si="127"/>
        <v>0.15107270560190697</v>
      </c>
      <c r="T122" s="34">
        <f t="shared" si="127"/>
        <v>-0.2405786747633506</v>
      </c>
      <c r="U122" s="34">
        <f t="shared" si="127"/>
        <v>5.0196078431372373E-2</v>
      </c>
      <c r="V122" s="34">
        <f t="shared" si="127"/>
        <v>-0.13137941090696983</v>
      </c>
      <c r="W122" s="34">
        <f t="shared" si="127"/>
        <v>-0.15457355882887788</v>
      </c>
      <c r="X122" s="34">
        <f t="shared" si="127"/>
        <v>5.5708218835873125E-2</v>
      </c>
      <c r="Y122" s="34">
        <f t="shared" si="127"/>
        <v>3.9534883720929968E-3</v>
      </c>
      <c r="Z122" s="34">
        <f t="shared" si="127"/>
        <v>-2.0266666666666766E-2</v>
      </c>
      <c r="AA122" s="34">
        <f t="shared" si="127"/>
        <v>9.420870029356819E-2</v>
      </c>
      <c r="AB122" s="34">
        <f t="shared" si="127"/>
        <v>2.1814732848561599E-2</v>
      </c>
      <c r="AC122" s="1"/>
    </row>
    <row r="123" spans="1:29" ht="14.4" x14ac:dyDescent="0.25">
      <c r="A123" s="1"/>
      <c r="B123" s="14"/>
      <c r="C123" s="14"/>
      <c r="D123" s="14"/>
      <c r="E123" s="14" t="str">
        <f t="shared" si="84"/>
        <v>3. kvartál 2023 / 3. kvartál 2022</v>
      </c>
      <c r="F123" s="14"/>
      <c r="G123" s="34">
        <f t="shared" ref="G123:AB123" si="128">(G61-G57)/G57</f>
        <v>0.17529538131041902</v>
      </c>
      <c r="H123" s="34">
        <f t="shared" si="128"/>
        <v>0.1868583162217658</v>
      </c>
      <c r="I123" s="34">
        <f t="shared" si="128"/>
        <v>-0.24483608110668939</v>
      </c>
      <c r="J123" s="34">
        <f t="shared" si="128"/>
        <v>-6.3904349618636967E-3</v>
      </c>
      <c r="K123" s="34">
        <f t="shared" si="128"/>
        <v>-3.4784990413585445E-2</v>
      </c>
      <c r="L123" s="34">
        <f t="shared" si="128"/>
        <v>-0.22781213438074535</v>
      </c>
      <c r="M123" s="34">
        <f t="shared" si="128"/>
        <v>-6.2849474390516719E-2</v>
      </c>
      <c r="N123" s="34">
        <f t="shared" si="128"/>
        <v>0.50344275420336293</v>
      </c>
      <c r="O123" s="77" t="s">
        <v>153</v>
      </c>
      <c r="P123" s="34">
        <f t="shared" si="128"/>
        <v>0.19454225352112686</v>
      </c>
      <c r="Q123" s="34">
        <f t="shared" si="128"/>
        <v>0.13430173292558634</v>
      </c>
      <c r="R123" s="34">
        <f t="shared" si="128"/>
        <v>0.24493199897356938</v>
      </c>
      <c r="S123" s="34">
        <f t="shared" si="128"/>
        <v>9.8776223776223609E-2</v>
      </c>
      <c r="T123" s="34">
        <f t="shared" si="128"/>
        <v>-0.23036330424193216</v>
      </c>
      <c r="U123" s="34">
        <f t="shared" si="128"/>
        <v>-0.10946132596685107</v>
      </c>
      <c r="V123" s="34">
        <f t="shared" si="128"/>
        <v>-0.17887540114413289</v>
      </c>
      <c r="W123" s="34">
        <f t="shared" si="128"/>
        <v>-0.16754221388367721</v>
      </c>
      <c r="X123" s="34">
        <f t="shared" si="128"/>
        <v>7.3471529782209125E-2</v>
      </c>
      <c r="Y123" s="34">
        <f t="shared" si="128"/>
        <v>-6.0999351070733503E-2</v>
      </c>
      <c r="Z123" s="34">
        <f t="shared" si="128"/>
        <v>-5.2969502407704504E-2</v>
      </c>
      <c r="AA123" s="34">
        <f t="shared" si="128"/>
        <v>0.10245464247598705</v>
      </c>
      <c r="AB123" s="34">
        <f t="shared" si="128"/>
        <v>5.150078988941538E-2</v>
      </c>
      <c r="AC123" s="1"/>
    </row>
    <row r="124" spans="1:29" ht="14.4" x14ac:dyDescent="0.25">
      <c r="A124" s="1"/>
      <c r="B124" s="14"/>
      <c r="C124" s="14"/>
      <c r="D124" s="14"/>
      <c r="E124" s="14" t="str">
        <f t="shared" si="84"/>
        <v>4. kvartál 2023 / 4. kvartál 2022</v>
      </c>
      <c r="F124" s="14"/>
      <c r="G124" s="34">
        <f t="shared" ref="G124:N125" si="129">(G62-G58)/G58</f>
        <v>0.17227253126347578</v>
      </c>
      <c r="H124" s="34">
        <f t="shared" si="129"/>
        <v>0.15415472779369618</v>
      </c>
      <c r="I124" s="34">
        <f t="shared" si="129"/>
        <v>-0.18106139438085328</v>
      </c>
      <c r="J124" s="34">
        <f t="shared" si="129"/>
        <v>-9.0889875290636454E-2</v>
      </c>
      <c r="K124" s="34">
        <f t="shared" si="129"/>
        <v>-3.2988004362050148E-2</v>
      </c>
      <c r="L124" s="34">
        <f t="shared" si="129"/>
        <v>-0.12005856515373342</v>
      </c>
      <c r="M124" s="34">
        <f t="shared" si="129"/>
        <v>-4.9272116461366242E-2</v>
      </c>
      <c r="N124" s="34">
        <f t="shared" si="129"/>
        <v>0.38926681783824635</v>
      </c>
      <c r="O124" s="77" t="s">
        <v>153</v>
      </c>
      <c r="P124" s="34">
        <f t="shared" ref="P124:AB124" si="130">(P62-P58)/P58</f>
        <v>0.19454225352112686</v>
      </c>
      <c r="Q124" s="34">
        <f t="shared" si="130"/>
        <v>0.12741116751269024</v>
      </c>
      <c r="R124" s="34">
        <f t="shared" si="130"/>
        <v>4.6368905557449783E-2</v>
      </c>
      <c r="S124" s="34">
        <f t="shared" si="130"/>
        <v>8.7412587412587145E-2</v>
      </c>
      <c r="T124" s="34">
        <f t="shared" si="130"/>
        <v>-0.20945795226410877</v>
      </c>
      <c r="U124" s="34">
        <f t="shared" si="130"/>
        <v>-0.14421354353278412</v>
      </c>
      <c r="V124" s="34">
        <f t="shared" si="130"/>
        <v>-0.19282824054695127</v>
      </c>
      <c r="W124" s="34">
        <f t="shared" si="130"/>
        <v>-0.14263475384316046</v>
      </c>
      <c r="X124" s="34">
        <f t="shared" si="130"/>
        <v>3.0109721867823448E-2</v>
      </c>
      <c r="Y124" s="34">
        <f t="shared" si="130"/>
        <v>-1.7816869643662366E-2</v>
      </c>
      <c r="Z124" s="34">
        <f t="shared" si="130"/>
        <v>-0.10891891891891872</v>
      </c>
      <c r="AA124" s="34">
        <f t="shared" si="130"/>
        <v>0.12251023192360153</v>
      </c>
      <c r="AB124" s="34">
        <f t="shared" si="130"/>
        <v>3.9178515007898825E-2</v>
      </c>
      <c r="AC124" s="1"/>
    </row>
    <row r="125" spans="1:29" ht="14.4" x14ac:dyDescent="0.25">
      <c r="A125" s="1"/>
      <c r="B125" s="14"/>
      <c r="C125" s="14"/>
      <c r="D125" s="14"/>
      <c r="E125" s="14" t="str">
        <f t="shared" si="84"/>
        <v>1. kvartál 2024 / 1. kvartál 2023</v>
      </c>
      <c r="F125" s="14"/>
      <c r="G125" s="34">
        <f t="shared" si="129"/>
        <v>7.7117818889970893E-2</v>
      </c>
      <c r="H125" s="34">
        <f t="shared" si="129"/>
        <v>0.15970772442588721</v>
      </c>
      <c r="I125" s="34">
        <f t="shared" si="129"/>
        <v>6.85643050072734E-3</v>
      </c>
      <c r="J125" s="34">
        <f t="shared" si="129"/>
        <v>-0.28413736713000814</v>
      </c>
      <c r="K125" s="34">
        <f t="shared" si="129"/>
        <v>-0.18036711891460491</v>
      </c>
      <c r="L125" s="34">
        <f t="shared" si="129"/>
        <v>1.8632178868917014E-2</v>
      </c>
      <c r="M125" s="34">
        <f t="shared" si="129"/>
        <v>-4.8563611491108029E-2</v>
      </c>
      <c r="N125" s="34">
        <f t="shared" si="129"/>
        <v>0.29844192634560901</v>
      </c>
      <c r="O125" s="77" t="s">
        <v>153</v>
      </c>
      <c r="P125" s="34">
        <f t="shared" ref="P125:AB125" si="131">(P63-P59)/P59</f>
        <v>8.5062240663900446E-2</v>
      </c>
      <c r="Q125" s="34">
        <f t="shared" si="131"/>
        <v>0.30083702609551932</v>
      </c>
      <c r="R125" s="34">
        <f t="shared" si="131"/>
        <v>-0.23093480934809346</v>
      </c>
      <c r="S125" s="34">
        <f t="shared" si="131"/>
        <v>6.3036480686695359E-2</v>
      </c>
      <c r="T125" s="34">
        <f t="shared" si="131"/>
        <v>-0.12250365319045298</v>
      </c>
      <c r="U125" s="34">
        <f t="shared" si="131"/>
        <v>-0.16328413284132842</v>
      </c>
      <c r="V125" s="34">
        <f t="shared" si="131"/>
        <v>-5.4308943089430996E-2</v>
      </c>
      <c r="W125" s="34">
        <f t="shared" si="131"/>
        <v>-6.2780269058296048E-2</v>
      </c>
      <c r="X125" s="34">
        <f t="shared" si="131"/>
        <v>-2.0072551390568207E-2</v>
      </c>
      <c r="Y125" s="34">
        <f t="shared" si="131"/>
        <v>-4.5995423340961024E-2</v>
      </c>
      <c r="Z125" s="34">
        <f t="shared" si="131"/>
        <v>6.6463583494876521E-3</v>
      </c>
      <c r="AA125" s="34">
        <f t="shared" si="131"/>
        <v>0.17737079779227316</v>
      </c>
      <c r="AB125" s="34">
        <f t="shared" si="131"/>
        <v>2.508038585208984E-2</v>
      </c>
      <c r="AC125" s="1"/>
    </row>
    <row r="126" spans="1:29" ht="14.4" x14ac:dyDescent="0.25">
      <c r="A126" s="1"/>
      <c r="B126" s="14"/>
      <c r="C126" s="14"/>
      <c r="D126" s="14"/>
      <c r="E126" s="14" t="str">
        <f t="shared" si="84"/>
        <v>2. kvartál 2024 / 2. kvartál 2023</v>
      </c>
      <c r="F126" s="14"/>
      <c r="G126" s="34">
        <f t="shared" ref="G126:J126" si="132">(G64-G60)/G60</f>
        <v>6.2725033162781885E-2</v>
      </c>
      <c r="H126" s="34">
        <f t="shared" si="132"/>
        <v>0.12191510365251752</v>
      </c>
      <c r="I126" s="34">
        <f t="shared" si="132"/>
        <v>8.5832948777111048E-2</v>
      </c>
      <c r="J126" s="34">
        <f t="shared" si="132"/>
        <v>-0.36506339303682828</v>
      </c>
      <c r="K126" s="34">
        <f t="shared" ref="K126:N126" si="133">(K64-K60)/K60</f>
        <v>-0.2032283672929345</v>
      </c>
      <c r="L126" s="34">
        <f t="shared" si="133"/>
        <v>0.11967294350842414</v>
      </c>
      <c r="M126" s="34">
        <f t="shared" si="133"/>
        <v>-2.822201317027121E-3</v>
      </c>
      <c r="N126" s="34">
        <f t="shared" si="133"/>
        <v>0.1384342088567441</v>
      </c>
      <c r="O126" s="77" t="s">
        <v>153</v>
      </c>
      <c r="P126" s="34">
        <f t="shared" ref="P126:AB126" si="134">(P64-P60)/P60</f>
        <v>3.8999264164826949E-2</v>
      </c>
      <c r="Q126" s="34">
        <f t="shared" si="134"/>
        <v>0.27293737000231116</v>
      </c>
      <c r="R126" s="34">
        <f t="shared" si="134"/>
        <v>-0.24978662873399718</v>
      </c>
      <c r="S126" s="34">
        <f t="shared" si="134"/>
        <v>1.5014237639140816E-2</v>
      </c>
      <c r="T126" s="34">
        <f t="shared" si="134"/>
        <v>-0.16509877704609607</v>
      </c>
      <c r="U126" s="34">
        <f t="shared" si="134"/>
        <v>-0.13498879761015684</v>
      </c>
      <c r="V126" s="34">
        <f t="shared" si="134"/>
        <v>2.1990935034413045E-2</v>
      </c>
      <c r="W126" s="34">
        <f t="shared" si="134"/>
        <v>-9.0342009034199439E-3</v>
      </c>
      <c r="X126" s="34">
        <f t="shared" si="134"/>
        <v>2.3899668717463376E-2</v>
      </c>
      <c r="Y126" s="34">
        <f t="shared" si="134"/>
        <v>-3.0808431781329651E-2</v>
      </c>
      <c r="Z126" s="34">
        <f t="shared" si="134"/>
        <v>2.9395753946652222E-2</v>
      </c>
      <c r="AA126" s="34">
        <f t="shared" si="134"/>
        <v>-9.9999999999998476E-3</v>
      </c>
      <c r="AB126" s="34">
        <f t="shared" si="134"/>
        <v>-4.300742574257431E-2</v>
      </c>
      <c r="AC126" s="1"/>
    </row>
    <row r="127" spans="1:29" ht="14.4" x14ac:dyDescent="0.25">
      <c r="A127" s="1"/>
      <c r="B127" s="14"/>
      <c r="C127" s="14"/>
      <c r="D127" s="14"/>
      <c r="E127" s="14" t="str">
        <f t="shared" si="84"/>
        <v>3. kvartál 2024 / 3. kvartál 2023</v>
      </c>
      <c r="F127" s="14"/>
      <c r="G127" s="34">
        <f t="shared" ref="G127:V129" si="135">(G65-G61)/G61</f>
        <v>1.9740449643575339E-2</v>
      </c>
      <c r="H127" s="34">
        <f t="shared" ref="H127:AB127" si="136">(H65-H61)/H61</f>
        <v>0.13445378151260523</v>
      </c>
      <c r="I127" s="34">
        <f t="shared" si="136"/>
        <v>0.14303638644918443</v>
      </c>
      <c r="J127" s="34">
        <f t="shared" si="136"/>
        <v>-0.32676348547717837</v>
      </c>
      <c r="K127" s="34">
        <f t="shared" si="136"/>
        <v>-0.15011350737797952</v>
      </c>
      <c r="L127" s="34">
        <f t="shared" si="136"/>
        <v>-7.7705627705627722E-2</v>
      </c>
      <c r="M127" s="34">
        <f t="shared" si="136"/>
        <v>4.7732696897376066E-3</v>
      </c>
      <c r="N127" s="34">
        <f t="shared" si="136"/>
        <v>-6.2200447331984328E-2</v>
      </c>
      <c r="O127" s="77" t="s">
        <v>153</v>
      </c>
      <c r="P127" s="34">
        <f t="shared" si="136"/>
        <v>4.0530582166543851E-2</v>
      </c>
      <c r="Q127" s="34">
        <f t="shared" si="136"/>
        <v>0.26151426645697584</v>
      </c>
      <c r="R127" s="34">
        <f t="shared" si="136"/>
        <v>-0.21951973616407305</v>
      </c>
      <c r="S127" s="34">
        <f t="shared" si="136"/>
        <v>6.2848050914876621E-2</v>
      </c>
      <c r="T127" s="34">
        <f t="shared" si="136"/>
        <v>-9.5727848101265986E-2</v>
      </c>
      <c r="U127" s="34">
        <f t="shared" si="136"/>
        <v>-0.10701822411787502</v>
      </c>
      <c r="V127" s="34">
        <f t="shared" si="136"/>
        <v>1.6822429906542116E-2</v>
      </c>
      <c r="W127" s="34">
        <f t="shared" si="136"/>
        <v>9.0376380437232409E-2</v>
      </c>
      <c r="X127" s="34">
        <f t="shared" si="136"/>
        <v>7.7731605964312084E-2</v>
      </c>
      <c r="Y127" s="34">
        <f t="shared" si="136"/>
        <v>-4.6533056899331862E-2</v>
      </c>
      <c r="Z127" s="34">
        <f t="shared" si="136"/>
        <v>8.8983050847457626E-2</v>
      </c>
      <c r="AA127" s="34">
        <f t="shared" si="136"/>
        <v>-0.19554695062923519</v>
      </c>
      <c r="AB127" s="34">
        <f t="shared" si="136"/>
        <v>-5.4387019230769218E-2</v>
      </c>
      <c r="AC127" s="1"/>
    </row>
    <row r="128" spans="1:29" ht="14.4" x14ac:dyDescent="0.25">
      <c r="A128" s="1"/>
      <c r="B128" s="14"/>
      <c r="C128" s="14"/>
      <c r="D128" s="14"/>
      <c r="E128" s="14" t="str">
        <f t="shared" si="84"/>
        <v>4. kvartál 2024 / 4. kvartál 2023</v>
      </c>
      <c r="F128" s="14"/>
      <c r="G128" s="34">
        <f t="shared" si="135"/>
        <v>5.3154313040279517E-2</v>
      </c>
      <c r="H128" s="34">
        <f t="shared" ref="H128:AB129" si="137">(H66-H62)/H62</f>
        <v>0.13480635551142026</v>
      </c>
      <c r="I128" s="34">
        <f t="shared" si="137"/>
        <v>0.10139771283354521</v>
      </c>
      <c r="J128" s="34">
        <f t="shared" si="137"/>
        <v>-0.27877237851662401</v>
      </c>
      <c r="K128" s="34">
        <f t="shared" si="137"/>
        <v>-0.16690160699182408</v>
      </c>
      <c r="L128" s="34">
        <f t="shared" si="137"/>
        <v>-0.15827787021630618</v>
      </c>
      <c r="M128" s="34">
        <f t="shared" si="137"/>
        <v>-1.4134275618374558E-2</v>
      </c>
      <c r="N128" s="34">
        <f t="shared" si="137"/>
        <v>-1.164309031556038E-2</v>
      </c>
      <c r="O128" s="77" t="s">
        <v>153</v>
      </c>
      <c r="P128" s="34">
        <f t="shared" si="137"/>
        <v>4.0530582166543851E-2</v>
      </c>
      <c r="Q128" s="34">
        <f t="shared" si="137"/>
        <v>0.2465105808194509</v>
      </c>
      <c r="R128" s="34">
        <f t="shared" si="137"/>
        <v>-0.2237428043879657</v>
      </c>
      <c r="S128" s="34">
        <f t="shared" si="137"/>
        <v>4.9303322615219775E-2</v>
      </c>
      <c r="T128" s="34">
        <f t="shared" si="137"/>
        <v>-9.5936794582392737E-2</v>
      </c>
      <c r="U128" s="34">
        <f t="shared" si="137"/>
        <v>-4.4588653966924817E-2</v>
      </c>
      <c r="V128" s="34">
        <f t="shared" si="137"/>
        <v>-7.0872947277442052E-3</v>
      </c>
      <c r="W128" s="34">
        <f t="shared" si="137"/>
        <v>0.11688606445755802</v>
      </c>
      <c r="X128" s="34">
        <f t="shared" si="137"/>
        <v>0.11592766906118378</v>
      </c>
      <c r="Y128" s="34">
        <f t="shared" si="137"/>
        <v>-4.4316877152698261E-2</v>
      </c>
      <c r="Z128" s="34">
        <f t="shared" si="137"/>
        <v>0.18198362147406716</v>
      </c>
      <c r="AA128" s="34">
        <f t="shared" si="137"/>
        <v>-0.19202722411278558</v>
      </c>
      <c r="AB128" s="34">
        <f t="shared" si="137"/>
        <v>-6.2024931590148963E-2</v>
      </c>
      <c r="AC128" s="1"/>
    </row>
    <row r="129" spans="1:29" ht="14.4" x14ac:dyDescent="0.25">
      <c r="A129" s="1"/>
      <c r="B129" s="14"/>
      <c r="C129" s="14"/>
      <c r="D129" s="14"/>
      <c r="E129" s="14" t="str">
        <f t="shared" si="84"/>
        <v>1. kvartál 2025 / 1. kvartál 2024</v>
      </c>
      <c r="F129" s="14"/>
      <c r="G129" s="34">
        <f t="shared" si="135"/>
        <v>7.1054058940517056E-2</v>
      </c>
      <c r="H129" s="34">
        <f t="shared" si="135"/>
        <v>6.1431143114311394E-2</v>
      </c>
      <c r="I129" s="34">
        <f t="shared" si="135"/>
        <v>-3.5080478745356934E-2</v>
      </c>
      <c r="J129" s="34">
        <f t="shared" si="135"/>
        <v>-9.3660765276984609E-2</v>
      </c>
      <c r="K129" s="34">
        <f t="shared" si="135"/>
        <v>-8.1142486205776874E-3</v>
      </c>
      <c r="L129" s="34">
        <f t="shared" si="135"/>
        <v>-7.7254142457499467E-2</v>
      </c>
      <c r="M129" s="34">
        <f t="shared" si="135"/>
        <v>1.6774502755810211E-3</v>
      </c>
      <c r="N129" s="34">
        <f t="shared" si="135"/>
        <v>-1.2435911421402896E-2</v>
      </c>
      <c r="O129" s="66" t="s">
        <v>153</v>
      </c>
      <c r="P129" s="34">
        <f t="shared" si="135"/>
        <v>1.2428298279158605E-2</v>
      </c>
      <c r="Q129" s="34">
        <f t="shared" si="135"/>
        <v>5.8478425435276211E-2</v>
      </c>
      <c r="R129" s="34">
        <f t="shared" si="135"/>
        <v>-3.3320005331200893E-2</v>
      </c>
      <c r="S129" s="34">
        <f t="shared" si="135"/>
        <v>2.0186727226849353E-3</v>
      </c>
      <c r="T129" s="34">
        <f t="shared" si="135"/>
        <v>-0.11767971135165156</v>
      </c>
      <c r="U129" s="34">
        <f t="shared" si="135"/>
        <v>1.6979051819184101E-2</v>
      </c>
      <c r="V129" s="34">
        <f t="shared" si="135"/>
        <v>-1.0144429160935215E-2</v>
      </c>
      <c r="W129" s="34">
        <f t="shared" si="137"/>
        <v>9.2214006089604325E-2</v>
      </c>
      <c r="X129" s="34">
        <f t="shared" si="137"/>
        <v>0.12857847976307979</v>
      </c>
      <c r="Y129" s="34">
        <f t="shared" si="137"/>
        <v>6.5483329335572035E-2</v>
      </c>
      <c r="Z129" s="34">
        <f t="shared" si="137"/>
        <v>5.2819807427785463E-2</v>
      </c>
      <c r="AA129" s="34">
        <f t="shared" si="137"/>
        <v>-0.29107180907734914</v>
      </c>
      <c r="AB129" s="34">
        <f t="shared" si="137"/>
        <v>2.1643663739021442E-2</v>
      </c>
      <c r="AC129" s="1"/>
    </row>
    <row r="130" spans="1:29" ht="14.4" x14ac:dyDescent="0.25">
      <c r="A130" s="1"/>
      <c r="B130" s="14"/>
      <c r="C130" s="14"/>
      <c r="D130" s="14"/>
      <c r="E130" s="14"/>
      <c r="F130" s="1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1"/>
    </row>
    <row r="131" spans="1:29" x14ac:dyDescent="0.25">
      <c r="A131" s="1"/>
      <c r="B131" s="14"/>
      <c r="C131" s="14"/>
      <c r="D131" s="14"/>
      <c r="E131" s="14"/>
      <c r="F131" s="14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1"/>
    </row>
    <row r="132" spans="1:29" x14ac:dyDescent="0.25">
      <c r="A132" s="1"/>
      <c r="B132" s="39" t="s">
        <v>154</v>
      </c>
      <c r="C132" s="39"/>
      <c r="D132" s="39"/>
      <c r="E132" s="39"/>
      <c r="F132" s="37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1"/>
    </row>
    <row r="133" spans="1:29" ht="16.5" customHeight="1" x14ac:dyDescent="0.25">
      <c r="A133" s="1"/>
      <c r="B133" s="1"/>
      <c r="C133" s="14"/>
      <c r="D133" s="14"/>
      <c r="E133" s="36" t="s">
        <v>149</v>
      </c>
      <c r="F133" s="37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1"/>
    </row>
    <row r="134" spans="1:29" ht="14.4" x14ac:dyDescent="0.25">
      <c r="A134" s="1"/>
      <c r="B134" s="14"/>
      <c r="C134" s="14"/>
      <c r="D134" s="5" t="s">
        <v>101</v>
      </c>
      <c r="E134" s="5" t="s">
        <v>62</v>
      </c>
      <c r="F134" s="14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1"/>
    </row>
    <row r="135" spans="1:29" ht="14.4" x14ac:dyDescent="0.25">
      <c r="A135" s="1"/>
      <c r="B135" s="14"/>
      <c r="C135" s="14"/>
      <c r="D135" s="14"/>
      <c r="E135" s="5" t="s">
        <v>63</v>
      </c>
      <c r="F135" s="14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1"/>
    </row>
    <row r="136" spans="1:29" ht="14.4" x14ac:dyDescent="0.25">
      <c r="A136" s="1"/>
      <c r="B136" s="14"/>
      <c r="C136" s="14"/>
      <c r="D136" s="14"/>
      <c r="E136" s="5" t="s">
        <v>64</v>
      </c>
      <c r="F136" s="14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1"/>
    </row>
    <row r="137" spans="1:29" ht="14.4" x14ac:dyDescent="0.25">
      <c r="A137" s="1"/>
      <c r="B137" s="1"/>
      <c r="C137" s="1"/>
      <c r="D137" s="1"/>
      <c r="E137" s="5" t="s">
        <v>65</v>
      </c>
      <c r="F137" s="1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1"/>
    </row>
    <row r="138" spans="1:29" ht="14.4" x14ac:dyDescent="0.25">
      <c r="A138" s="1"/>
      <c r="B138" s="1"/>
      <c r="C138" s="1"/>
      <c r="D138" s="1"/>
      <c r="E138" s="5" t="s">
        <v>66</v>
      </c>
      <c r="F138" s="1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1"/>
    </row>
    <row r="139" spans="1:29" ht="14.4" x14ac:dyDescent="0.25">
      <c r="A139" s="1"/>
      <c r="B139" s="1"/>
      <c r="C139" s="1"/>
      <c r="D139" s="1"/>
      <c r="E139" s="5" t="s">
        <v>67</v>
      </c>
      <c r="F139" s="1"/>
      <c r="G139" s="35">
        <f t="shared" ref="G139:AB139" si="138">AVERAGE(G69:G85)</f>
        <v>3.2973450419140574E-3</v>
      </c>
      <c r="H139" s="35">
        <f t="shared" si="138"/>
        <v>-8.3188248529957182E-3</v>
      </c>
      <c r="I139" s="35">
        <f t="shared" si="138"/>
        <v>6.2627529949670479E-3</v>
      </c>
      <c r="J139" s="35">
        <f t="shared" si="138"/>
        <v>4.6872911764757913E-2</v>
      </c>
      <c r="K139" s="35">
        <f t="shared" si="138"/>
        <v>1.9784945558940399E-3</v>
      </c>
      <c r="L139" s="35">
        <f t="shared" si="138"/>
        <v>0.14618901866155581</v>
      </c>
      <c r="M139" s="35">
        <f t="shared" si="138"/>
        <v>1.50067492572538E-2</v>
      </c>
      <c r="N139" s="35">
        <f t="shared" si="138"/>
        <v>1.638879027651096E-2</v>
      </c>
      <c r="O139" s="77" t="s">
        <v>153</v>
      </c>
      <c r="P139" s="35">
        <f t="shared" si="138"/>
        <v>0</v>
      </c>
      <c r="Q139" s="35">
        <f t="shared" si="138"/>
        <v>-1.9537484290215908E-2</v>
      </c>
      <c r="R139" s="35">
        <f t="shared" si="138"/>
        <v>2.0087462137409928E-2</v>
      </c>
      <c r="S139" s="35">
        <f t="shared" si="138"/>
        <v>-4.0615957344700811E-2</v>
      </c>
      <c r="T139" s="35">
        <f t="shared" si="138"/>
        <v>1.1007380926005386E-2</v>
      </c>
      <c r="U139" s="35">
        <f t="shared" si="138"/>
        <v>1.7034013407703844E-2</v>
      </c>
      <c r="V139" s="35">
        <f t="shared" si="138"/>
        <v>4.9558713714198802E-2</v>
      </c>
      <c r="W139" s="35">
        <f t="shared" si="138"/>
        <v>2.7761317531811778E-3</v>
      </c>
      <c r="X139" s="35">
        <f t="shared" si="138"/>
        <v>-2.979097320305717E-2</v>
      </c>
      <c r="Y139" s="35">
        <f t="shared" si="138"/>
        <v>4.0481114184552653E-3</v>
      </c>
      <c r="Z139" s="35">
        <f t="shared" si="138"/>
        <v>1.0663947675002124E-2</v>
      </c>
      <c r="AA139" s="35">
        <f t="shared" si="138"/>
        <v>1.5781836482677992E-2</v>
      </c>
      <c r="AB139" s="35">
        <f t="shared" si="138"/>
        <v>-3.9066017531292005E-3</v>
      </c>
      <c r="AC139" s="1"/>
    </row>
    <row r="140" spans="1:29" ht="14.4" x14ac:dyDescent="0.25">
      <c r="A140" s="1"/>
      <c r="B140" s="1"/>
      <c r="C140" s="1"/>
      <c r="D140" s="1"/>
      <c r="E140" s="5" t="s">
        <v>68</v>
      </c>
      <c r="F140" s="1"/>
      <c r="G140" s="35">
        <f t="shared" ref="G140:AB140" si="139">AVERAGE(G70:G86)</f>
        <v>3.5173777352266859E-3</v>
      </c>
      <c r="H140" s="35">
        <f t="shared" si="139"/>
        <v>-9.3775554749221893E-3</v>
      </c>
      <c r="I140" s="35">
        <f t="shared" si="139"/>
        <v>1.4397632884402071E-2</v>
      </c>
      <c r="J140" s="35">
        <f t="shared" si="139"/>
        <v>5.1672091076598127E-2</v>
      </c>
      <c r="K140" s="35">
        <f t="shared" si="139"/>
        <v>1.0149221718096669E-2</v>
      </c>
      <c r="L140" s="35">
        <f t="shared" si="139"/>
        <v>0.12647786385179519</v>
      </c>
      <c r="M140" s="35">
        <f t="shared" si="139"/>
        <v>1.7205219343179055E-2</v>
      </c>
      <c r="N140" s="35">
        <f t="shared" si="139"/>
        <v>1.8822979953748275E-2</v>
      </c>
      <c r="O140" s="77" t="s">
        <v>153</v>
      </c>
      <c r="P140" s="35">
        <f t="shared" si="139"/>
        <v>0</v>
      </c>
      <c r="Q140" s="35">
        <f t="shared" si="139"/>
        <v>-1.8593205517882842E-2</v>
      </c>
      <c r="R140" s="35">
        <f t="shared" si="139"/>
        <v>1.7135848438057599E-2</v>
      </c>
      <c r="S140" s="35">
        <f t="shared" si="139"/>
        <v>-3.5743119534224314E-2</v>
      </c>
      <c r="T140" s="35">
        <f t="shared" si="139"/>
        <v>1.638718441352267E-2</v>
      </c>
      <c r="U140" s="35">
        <f t="shared" si="139"/>
        <v>1.2948568884161616E-2</v>
      </c>
      <c r="V140" s="35">
        <f t="shared" si="139"/>
        <v>5.18727590439233E-2</v>
      </c>
      <c r="W140" s="35">
        <f t="shared" si="139"/>
        <v>-6.8691064705863247E-4</v>
      </c>
      <c r="X140" s="35">
        <f t="shared" si="139"/>
        <v>-3.0503290785774326E-2</v>
      </c>
      <c r="Y140" s="35">
        <f t="shared" si="139"/>
        <v>3.8980172382598911E-3</v>
      </c>
      <c r="Z140" s="35">
        <f t="shared" si="139"/>
        <v>8.0973029655105784E-3</v>
      </c>
      <c r="AA140" s="35">
        <f t="shared" si="139"/>
        <v>1.4048338575531579E-2</v>
      </c>
      <c r="AB140" s="35">
        <f t="shared" si="139"/>
        <v>-2.9956882770069246E-3</v>
      </c>
      <c r="AC140" s="1"/>
    </row>
    <row r="141" spans="1:29" ht="14.4" x14ac:dyDescent="0.25">
      <c r="A141" s="1"/>
      <c r="B141" s="1"/>
      <c r="C141" s="1"/>
      <c r="D141" s="1"/>
      <c r="E141" s="5" t="s">
        <v>69</v>
      </c>
      <c r="F141" s="1"/>
      <c r="G141" s="35">
        <f t="shared" ref="G141:AB141" si="140">AVERAGE(G71:G87)</f>
        <v>4.6077546832694171E-3</v>
      </c>
      <c r="H141" s="35">
        <f t="shared" si="140"/>
        <v>-7.708624375492773E-3</v>
      </c>
      <c r="I141" s="35">
        <f t="shared" si="140"/>
        <v>1.8594434967124276E-2</v>
      </c>
      <c r="J141" s="35">
        <f t="shared" si="140"/>
        <v>5.1797206382472677E-2</v>
      </c>
      <c r="K141" s="35">
        <f t="shared" si="140"/>
        <v>1.301674300028618E-2</v>
      </c>
      <c r="L141" s="35">
        <f t="shared" si="140"/>
        <v>9.924964263810937E-2</v>
      </c>
      <c r="M141" s="35">
        <f t="shared" si="140"/>
        <v>1.6382144370961256E-2</v>
      </c>
      <c r="N141" s="35">
        <f t="shared" si="140"/>
        <v>2.1067424187046834E-2</v>
      </c>
      <c r="O141" s="77" t="s">
        <v>153</v>
      </c>
      <c r="P141" s="35">
        <f t="shared" si="140"/>
        <v>0</v>
      </c>
      <c r="Q141" s="35">
        <f t="shared" si="140"/>
        <v>-1.7607289869579067E-2</v>
      </c>
      <c r="R141" s="35">
        <f t="shared" si="140"/>
        <v>1.4747552493500979E-2</v>
      </c>
      <c r="S141" s="35">
        <f t="shared" si="140"/>
        <v>-3.2436437251396499E-2</v>
      </c>
      <c r="T141" s="35">
        <f t="shared" si="140"/>
        <v>1.3251659458974463E-2</v>
      </c>
      <c r="U141" s="35">
        <f t="shared" si="140"/>
        <v>8.1385980850465622E-3</v>
      </c>
      <c r="V141" s="35">
        <f t="shared" si="140"/>
        <v>5.1744804078248156E-2</v>
      </c>
      <c r="W141" s="35">
        <f t="shared" si="140"/>
        <v>-3.0600274926387036E-3</v>
      </c>
      <c r="X141" s="35">
        <f t="shared" si="140"/>
        <v>-3.179839035111965E-2</v>
      </c>
      <c r="Y141" s="35">
        <f t="shared" si="140"/>
        <v>3.3598980638342778E-3</v>
      </c>
      <c r="Z141" s="35">
        <f t="shared" si="140"/>
        <v>6.3977485780511564E-3</v>
      </c>
      <c r="AA141" s="35">
        <f t="shared" si="140"/>
        <v>1.0557683132265192E-2</v>
      </c>
      <c r="AB141" s="35">
        <f t="shared" si="140"/>
        <v>-3.4169743577999339E-3</v>
      </c>
      <c r="AC141" s="1"/>
    </row>
    <row r="142" spans="1:29" ht="14.4" x14ac:dyDescent="0.25">
      <c r="A142" s="1"/>
      <c r="B142" s="1"/>
      <c r="C142" s="1"/>
      <c r="D142" s="1"/>
      <c r="E142" s="5" t="s">
        <v>70</v>
      </c>
      <c r="F142" s="1"/>
      <c r="G142" s="35">
        <f t="shared" ref="G142:AB142" si="141">AVERAGE(G72:G88)</f>
        <v>5.2299442309557227E-3</v>
      </c>
      <c r="H142" s="35">
        <f t="shared" si="141"/>
        <v>-6.0296480864807751E-3</v>
      </c>
      <c r="I142" s="35">
        <f t="shared" si="141"/>
        <v>1.9665821397556751E-2</v>
      </c>
      <c r="J142" s="35">
        <f t="shared" si="141"/>
        <v>4.7492274727480403E-2</v>
      </c>
      <c r="K142" s="35">
        <f t="shared" si="141"/>
        <v>1.1927138149372588E-2</v>
      </c>
      <c r="L142" s="35">
        <f t="shared" si="141"/>
        <v>7.9034070744885054E-2</v>
      </c>
      <c r="M142" s="35">
        <f t="shared" si="141"/>
        <v>1.380812033332037E-2</v>
      </c>
      <c r="N142" s="35">
        <f t="shared" si="141"/>
        <v>2.0542601609553793E-2</v>
      </c>
      <c r="O142" s="77" t="s">
        <v>153</v>
      </c>
      <c r="P142" s="35">
        <f t="shared" si="141"/>
        <v>0</v>
      </c>
      <c r="Q142" s="35">
        <f t="shared" si="141"/>
        <v>-1.8283131645781929E-2</v>
      </c>
      <c r="R142" s="35">
        <f t="shared" si="141"/>
        <v>1.2359256548944356E-2</v>
      </c>
      <c r="S142" s="35">
        <f t="shared" si="141"/>
        <v>-2.9316341038544722E-2</v>
      </c>
      <c r="T142" s="35">
        <f t="shared" si="141"/>
        <v>-5.5211003976563628E-3</v>
      </c>
      <c r="U142" s="35">
        <f t="shared" si="141"/>
        <v>3.1145571418756558E-3</v>
      </c>
      <c r="V142" s="35">
        <f t="shared" si="141"/>
        <v>4.6949531676924096E-2</v>
      </c>
      <c r="W142" s="35">
        <f t="shared" si="141"/>
        <v>-2.5964099643611431E-3</v>
      </c>
      <c r="X142" s="35">
        <f t="shared" si="141"/>
        <v>-3.4438289543513266E-2</v>
      </c>
      <c r="Y142" s="35">
        <f t="shared" si="141"/>
        <v>3.7673680404669433E-3</v>
      </c>
      <c r="Z142" s="35">
        <f t="shared" si="141"/>
        <v>2.9042568429000766E-3</v>
      </c>
      <c r="AA142" s="35">
        <f t="shared" si="141"/>
        <v>6.9294533761085379E-3</v>
      </c>
      <c r="AB142" s="35">
        <f t="shared" si="141"/>
        <v>-3.1805267203019283E-3</v>
      </c>
      <c r="AC142" s="1"/>
    </row>
    <row r="143" spans="1:29" ht="14.4" x14ac:dyDescent="0.25">
      <c r="A143" s="1"/>
      <c r="B143" s="1"/>
      <c r="C143" s="1"/>
      <c r="D143" s="1"/>
      <c r="E143" s="5" t="s">
        <v>71</v>
      </c>
      <c r="F143" s="1"/>
      <c r="G143" s="35">
        <f t="shared" ref="G143:AB143" si="142">AVERAGE(G73:G89)</f>
        <v>5.2000865112313572E-3</v>
      </c>
      <c r="H143" s="35">
        <f t="shared" si="142"/>
        <v>-6.7004314567446696E-3</v>
      </c>
      <c r="I143" s="35">
        <f t="shared" si="142"/>
        <v>2.0400443702760597E-2</v>
      </c>
      <c r="J143" s="35">
        <f t="shared" si="142"/>
        <v>4.2928962625139247E-2</v>
      </c>
      <c r="K143" s="35">
        <f t="shared" si="142"/>
        <v>8.1820119803123967E-3</v>
      </c>
      <c r="L143" s="35">
        <f t="shared" si="142"/>
        <v>5.4226444375135407E-2</v>
      </c>
      <c r="M143" s="35">
        <f t="shared" si="142"/>
        <v>9.6504159161003682E-3</v>
      </c>
      <c r="N143" s="35">
        <f t="shared" si="142"/>
        <v>1.8505253873920938E-2</v>
      </c>
      <c r="O143" s="77" t="s">
        <v>153</v>
      </c>
      <c r="P143" s="35">
        <f t="shared" si="142"/>
        <v>0</v>
      </c>
      <c r="Q143" s="35">
        <f t="shared" si="142"/>
        <v>-1.8914261624271282E-2</v>
      </c>
      <c r="R143" s="35">
        <f t="shared" si="142"/>
        <v>1.221358825389285E-2</v>
      </c>
      <c r="S143" s="35">
        <f t="shared" si="142"/>
        <v>-2.5671903682842421E-2</v>
      </c>
      <c r="T143" s="35">
        <f t="shared" si="142"/>
        <v>-2.1071972854095143E-2</v>
      </c>
      <c r="U143" s="35">
        <f t="shared" si="142"/>
        <v>-5.2088383255266936E-4</v>
      </c>
      <c r="V143" s="35">
        <f t="shared" si="142"/>
        <v>3.858607007724256E-2</v>
      </c>
      <c r="W143" s="35">
        <f t="shared" si="142"/>
        <v>-5.5802208410641501E-4</v>
      </c>
      <c r="X143" s="35">
        <f t="shared" si="142"/>
        <v>-3.7446325856960339E-2</v>
      </c>
      <c r="Y143" s="35">
        <f t="shared" si="142"/>
        <v>4.2108521032088262E-3</v>
      </c>
      <c r="Z143" s="35">
        <f t="shared" si="142"/>
        <v>8.7907966856343438E-4</v>
      </c>
      <c r="AA143" s="35">
        <f t="shared" si="142"/>
        <v>3.8096154630194077E-3</v>
      </c>
      <c r="AB143" s="35">
        <f t="shared" si="142"/>
        <v>-6.6864563995992507E-3</v>
      </c>
      <c r="AC143" s="1"/>
    </row>
    <row r="144" spans="1:29" ht="14.4" x14ac:dyDescent="0.25">
      <c r="A144" s="1"/>
      <c r="B144" s="1"/>
      <c r="C144" s="1"/>
      <c r="D144" s="1"/>
      <c r="E144" s="5" t="s">
        <v>72</v>
      </c>
      <c r="F144" s="1"/>
      <c r="G144" s="35">
        <f t="shared" ref="G144:AB144" si="143">AVERAGE(G74:G90)</f>
        <v>4.5770336378494906E-3</v>
      </c>
      <c r="H144" s="35">
        <f t="shared" si="143"/>
        <v>-7.5288997227755984E-3</v>
      </c>
      <c r="I144" s="35">
        <f t="shared" si="143"/>
        <v>1.9065439856473854E-2</v>
      </c>
      <c r="J144" s="35">
        <f t="shared" si="143"/>
        <v>3.6479551938493462E-2</v>
      </c>
      <c r="K144" s="35">
        <f t="shared" si="143"/>
        <v>4.8041596818386321E-3</v>
      </c>
      <c r="L144" s="35">
        <f t="shared" si="143"/>
        <v>2.1175409557218614E-2</v>
      </c>
      <c r="M144" s="35">
        <f t="shared" si="143"/>
        <v>7.3234758694133819E-3</v>
      </c>
      <c r="N144" s="35">
        <f t="shared" si="143"/>
        <v>1.6645711321388871E-2</v>
      </c>
      <c r="O144" s="77" t="s">
        <v>153</v>
      </c>
      <c r="P144" s="35">
        <f t="shared" si="143"/>
        <v>0</v>
      </c>
      <c r="Q144" s="35">
        <f t="shared" si="143"/>
        <v>-1.8511361238768117E-2</v>
      </c>
      <c r="R144" s="35">
        <f t="shared" si="143"/>
        <v>1.3160418717702092E-2</v>
      </c>
      <c r="S144" s="35">
        <f t="shared" si="143"/>
        <v>-2.4453214667993373E-2</v>
      </c>
      <c r="T144" s="35">
        <f t="shared" si="143"/>
        <v>-3.7062227488265986E-2</v>
      </c>
      <c r="U144" s="35">
        <f t="shared" si="143"/>
        <v>-6.3443177918301192E-3</v>
      </c>
      <c r="V144" s="35">
        <f t="shared" si="143"/>
        <v>2.8702219448268437E-2</v>
      </c>
      <c r="W144" s="35">
        <f t="shared" si="143"/>
        <v>7.9246721130688674E-3</v>
      </c>
      <c r="X144" s="35">
        <f t="shared" si="143"/>
        <v>-4.2563622440515127E-2</v>
      </c>
      <c r="Y144" s="35">
        <f t="shared" si="143"/>
        <v>4.0363106080349501E-3</v>
      </c>
      <c r="Z144" s="35">
        <f t="shared" si="143"/>
        <v>-1.6572390533533768E-4</v>
      </c>
      <c r="AA144" s="35">
        <f t="shared" si="143"/>
        <v>1.6387852944648033E-3</v>
      </c>
      <c r="AB144" s="35">
        <f t="shared" si="143"/>
        <v>-6.6287377524604837E-3</v>
      </c>
      <c r="AC144" s="1"/>
    </row>
    <row r="145" spans="1:29" ht="14.4" x14ac:dyDescent="0.25">
      <c r="A145" s="1"/>
      <c r="B145" s="1"/>
      <c r="C145" s="1"/>
      <c r="D145" s="1"/>
      <c r="E145" s="5" t="s">
        <v>73</v>
      </c>
      <c r="F145" s="1"/>
      <c r="G145" s="35">
        <f t="shared" ref="G145:AB145" si="144">AVERAGE(G75:G91)</f>
        <v>5.3624493789951877E-3</v>
      </c>
      <c r="H145" s="35">
        <f t="shared" si="144"/>
        <v>-8.460454049616541E-3</v>
      </c>
      <c r="I145" s="35">
        <f t="shared" si="144"/>
        <v>1.5984849576214984E-2</v>
      </c>
      <c r="J145" s="35">
        <f t="shared" si="144"/>
        <v>3.1773948362560117E-2</v>
      </c>
      <c r="K145" s="35">
        <f t="shared" si="144"/>
        <v>1.4028811118239081E-3</v>
      </c>
      <c r="L145" s="35">
        <f t="shared" si="144"/>
        <v>-1.1014383880891623E-2</v>
      </c>
      <c r="M145" s="35">
        <f t="shared" si="144"/>
        <v>2.6073403806703525E-3</v>
      </c>
      <c r="N145" s="35">
        <f t="shared" si="144"/>
        <v>1.4320394163428816E-2</v>
      </c>
      <c r="O145" s="77" t="s">
        <v>153</v>
      </c>
      <c r="P145" s="35">
        <f t="shared" si="144"/>
        <v>0</v>
      </c>
      <c r="Q145" s="35">
        <f t="shared" si="144"/>
        <v>-1.7755589760404981E-2</v>
      </c>
      <c r="R145" s="35">
        <f t="shared" si="144"/>
        <v>1.5250825457588013E-2</v>
      </c>
      <c r="S145" s="35">
        <f t="shared" si="144"/>
        <v>-2.0968786739102359E-2</v>
      </c>
      <c r="T145" s="35">
        <f t="shared" si="144"/>
        <v>-5.0897623032622352E-2</v>
      </c>
      <c r="U145" s="35">
        <f t="shared" si="144"/>
        <v>-1.3361377128141352E-2</v>
      </c>
      <c r="V145" s="35">
        <f t="shared" si="144"/>
        <v>1.8611693118897835E-2</v>
      </c>
      <c r="W145" s="35">
        <f t="shared" si="144"/>
        <v>1.4599261140599061E-2</v>
      </c>
      <c r="X145" s="35">
        <f t="shared" si="144"/>
        <v>-4.7571168787623193E-2</v>
      </c>
      <c r="Y145" s="35">
        <f t="shared" si="144"/>
        <v>3.2138102371300054E-3</v>
      </c>
      <c r="Z145" s="35">
        <f t="shared" si="144"/>
        <v>-4.131039028239656E-4</v>
      </c>
      <c r="AA145" s="35">
        <f t="shared" si="144"/>
        <v>1.3238662231754754E-3</v>
      </c>
      <c r="AB145" s="35">
        <f t="shared" si="144"/>
        <v>-7.6703529528433581E-3</v>
      </c>
      <c r="AC145" s="1"/>
    </row>
    <row r="146" spans="1:29" ht="14.4" x14ac:dyDescent="0.25">
      <c r="A146" s="1"/>
      <c r="B146" s="1"/>
      <c r="C146" s="1"/>
      <c r="D146" s="1"/>
      <c r="E146" s="5" t="s">
        <v>74</v>
      </c>
      <c r="F146" s="1"/>
      <c r="G146" s="35">
        <f t="shared" ref="G146:AB146" si="145">AVERAGE(G76:G92)</f>
        <v>6.41376298493989E-3</v>
      </c>
      <c r="H146" s="35">
        <f t="shared" si="145"/>
        <v>-9.4838849242986772E-3</v>
      </c>
      <c r="I146" s="35">
        <f t="shared" si="145"/>
        <v>1.3914110856509711E-2</v>
      </c>
      <c r="J146" s="35">
        <f t="shared" si="145"/>
        <v>3.0287289838527177E-2</v>
      </c>
      <c r="K146" s="35">
        <f t="shared" si="145"/>
        <v>-2.9913189514177291E-3</v>
      </c>
      <c r="L146" s="35">
        <f t="shared" si="145"/>
        <v>-4.2936024331943823E-2</v>
      </c>
      <c r="M146" s="35">
        <f t="shared" si="145"/>
        <v>-1.1452247719576016E-3</v>
      </c>
      <c r="N146" s="35">
        <f t="shared" si="145"/>
        <v>1.4792951387155133E-2</v>
      </c>
      <c r="O146" s="77" t="s">
        <v>153</v>
      </c>
      <c r="P146" s="35">
        <f t="shared" si="145"/>
        <v>0</v>
      </c>
      <c r="Q146" s="35">
        <f t="shared" si="145"/>
        <v>-1.6698837614563308E-2</v>
      </c>
      <c r="R146" s="35">
        <f t="shared" si="145"/>
        <v>1.7153941998514128E-2</v>
      </c>
      <c r="S146" s="35">
        <f t="shared" si="145"/>
        <v>-1.7709743846677742E-2</v>
      </c>
      <c r="T146" s="35">
        <f t="shared" si="145"/>
        <v>-5.7839332765682205E-2</v>
      </c>
      <c r="U146" s="35">
        <f t="shared" si="145"/>
        <v>-2.002448599359654E-2</v>
      </c>
      <c r="V146" s="35">
        <f t="shared" si="145"/>
        <v>1.2011096492943641E-2</v>
      </c>
      <c r="W146" s="35">
        <f t="shared" si="145"/>
        <v>1.4644109007248621E-2</v>
      </c>
      <c r="X146" s="35">
        <f t="shared" si="145"/>
        <v>-5.191083837458315E-2</v>
      </c>
      <c r="Y146" s="35">
        <f t="shared" si="145"/>
        <v>1.6275850043846881E-3</v>
      </c>
      <c r="Z146" s="35">
        <f t="shared" si="145"/>
        <v>1.7328497222127001E-3</v>
      </c>
      <c r="AA146" s="35">
        <f t="shared" si="145"/>
        <v>1.3421628108618707E-3</v>
      </c>
      <c r="AB146" s="35">
        <f t="shared" si="145"/>
        <v>-1.2823449977983759E-2</v>
      </c>
      <c r="AC146" s="1"/>
    </row>
    <row r="147" spans="1:29" ht="14.4" x14ac:dyDescent="0.25">
      <c r="A147" s="1"/>
      <c r="B147" s="1"/>
      <c r="C147" s="1"/>
      <c r="D147" s="1"/>
      <c r="E147" s="5" t="s">
        <v>75</v>
      </c>
      <c r="F147" s="1"/>
      <c r="G147" s="35">
        <f t="shared" ref="G147:AB147" si="146">AVERAGE(G77:G93)</f>
        <v>6.5547422874621753E-3</v>
      </c>
      <c r="H147" s="35">
        <f t="shared" si="146"/>
        <v>-8.2458143265596046E-3</v>
      </c>
      <c r="I147" s="35">
        <f t="shared" si="146"/>
        <v>1.2961744348616019E-2</v>
      </c>
      <c r="J147" s="35">
        <f t="shared" si="146"/>
        <v>1.956318390937339E-2</v>
      </c>
      <c r="K147" s="35">
        <f t="shared" si="146"/>
        <v>-7.7306911206063728E-4</v>
      </c>
      <c r="L147" s="35">
        <f t="shared" si="146"/>
        <v>-7.4505064414155692E-2</v>
      </c>
      <c r="M147" s="35">
        <f t="shared" si="146"/>
        <v>-1.1446262775604106E-3</v>
      </c>
      <c r="N147" s="35">
        <f t="shared" si="146"/>
        <v>1.5584640798853452E-2</v>
      </c>
      <c r="O147" s="77" t="s">
        <v>153</v>
      </c>
      <c r="P147" s="35">
        <f t="shared" si="146"/>
        <v>0</v>
      </c>
      <c r="Q147" s="35">
        <f t="shared" si="146"/>
        <v>-1.6082103696667006E-2</v>
      </c>
      <c r="R147" s="35">
        <f t="shared" si="146"/>
        <v>1.2380030962429345E-2</v>
      </c>
      <c r="S147" s="35">
        <f t="shared" si="146"/>
        <v>-1.8620397213294521E-2</v>
      </c>
      <c r="T147" s="35">
        <f t="shared" si="146"/>
        <v>-6.3379446351801164E-2</v>
      </c>
      <c r="U147" s="35">
        <f t="shared" si="146"/>
        <v>-2.6520911425609969E-2</v>
      </c>
      <c r="V147" s="35">
        <f t="shared" si="146"/>
        <v>8.6239333020528414E-3</v>
      </c>
      <c r="W147" s="35">
        <f t="shared" si="146"/>
        <v>9.9147306787982642E-3</v>
      </c>
      <c r="X147" s="35">
        <f t="shared" si="146"/>
        <v>-3.8312937805631421E-2</v>
      </c>
      <c r="Y147" s="35">
        <f t="shared" si="146"/>
        <v>-2.8037900735371204E-3</v>
      </c>
      <c r="Z147" s="35">
        <f t="shared" si="146"/>
        <v>3.9023842299945438E-5</v>
      </c>
      <c r="AA147" s="35">
        <f t="shared" si="146"/>
        <v>1.2141265217193397E-3</v>
      </c>
      <c r="AB147" s="35">
        <f t="shared" si="146"/>
        <v>-1.3383773505753746E-2</v>
      </c>
      <c r="AC147" s="1"/>
    </row>
    <row r="148" spans="1:29" ht="14.4" x14ac:dyDescent="0.25">
      <c r="A148" s="1"/>
      <c r="B148" s="1"/>
      <c r="C148" s="1"/>
      <c r="D148" s="1"/>
      <c r="E148" s="5" t="s">
        <v>76</v>
      </c>
      <c r="F148" s="1"/>
      <c r="G148" s="35">
        <f t="shared" ref="G148:AB148" si="147">AVERAGE(G78:G94)</f>
        <v>7.0424317605129886E-3</v>
      </c>
      <c r="H148" s="35">
        <f t="shared" si="147"/>
        <v>-5.9802307857178844E-3</v>
      </c>
      <c r="I148" s="35">
        <f t="shared" si="147"/>
        <v>1.1423299770367443E-2</v>
      </c>
      <c r="J148" s="35">
        <f t="shared" si="147"/>
        <v>-2.1903808447041352E-3</v>
      </c>
      <c r="K148" s="35">
        <f t="shared" si="147"/>
        <v>4.4927566405805197E-3</v>
      </c>
      <c r="L148" s="35">
        <f t="shared" si="147"/>
        <v>-9.1208773102545465E-2</v>
      </c>
      <c r="M148" s="35">
        <f t="shared" si="147"/>
        <v>-2.1632731999516844E-3</v>
      </c>
      <c r="N148" s="35">
        <f t="shared" si="147"/>
        <v>1.3059918892204583E-2</v>
      </c>
      <c r="O148" s="77" t="s">
        <v>153</v>
      </c>
      <c r="P148" s="35">
        <f t="shared" si="147"/>
        <v>0</v>
      </c>
      <c r="Q148" s="35">
        <f t="shared" si="147"/>
        <v>-1.5478778997256144E-2</v>
      </c>
      <c r="R148" s="35">
        <f t="shared" si="147"/>
        <v>2.5318901531197332E-3</v>
      </c>
      <c r="S148" s="35">
        <f t="shared" si="147"/>
        <v>-1.8261081143462168E-2</v>
      </c>
      <c r="T148" s="35">
        <f t="shared" si="147"/>
        <v>-6.3711168724000997E-2</v>
      </c>
      <c r="U148" s="35">
        <f t="shared" si="147"/>
        <v>-3.4732342057980856E-2</v>
      </c>
      <c r="V148" s="35">
        <f t="shared" si="147"/>
        <v>3.032502654567336E-3</v>
      </c>
      <c r="W148" s="35">
        <f t="shared" si="147"/>
        <v>2.8550443090292438E-3</v>
      </c>
      <c r="X148" s="35">
        <f t="shared" si="147"/>
        <v>-8.6638996992827698E-3</v>
      </c>
      <c r="Y148" s="35">
        <f t="shared" si="147"/>
        <v>-6.3078487777477842E-3</v>
      </c>
      <c r="Z148" s="35">
        <f t="shared" si="147"/>
        <v>-2.7626668186354155E-3</v>
      </c>
      <c r="AA148" s="35">
        <f t="shared" si="147"/>
        <v>8.2907482447482301E-4</v>
      </c>
      <c r="AB148" s="35">
        <f t="shared" si="147"/>
        <v>-1.6613061175884195E-2</v>
      </c>
      <c r="AC148" s="1"/>
    </row>
    <row r="149" spans="1:29" ht="14.4" x14ac:dyDescent="0.25">
      <c r="A149" s="1"/>
      <c r="B149" s="1"/>
      <c r="C149" s="1"/>
      <c r="D149" s="1"/>
      <c r="E149" s="5" t="s">
        <v>77</v>
      </c>
      <c r="F149" s="1"/>
      <c r="G149" s="35">
        <f t="shared" ref="G149:AB149" si="148">AVERAGE(G79:G95)</f>
        <v>8.057583017299353E-3</v>
      </c>
      <c r="H149" s="35">
        <f t="shared" si="148"/>
        <v>-5.3480147763288431E-3</v>
      </c>
      <c r="I149" s="35">
        <f t="shared" si="148"/>
        <v>9.9119969965548275E-3</v>
      </c>
      <c r="J149" s="35">
        <f t="shared" si="148"/>
        <v>-2.4288254129227603E-2</v>
      </c>
      <c r="K149" s="35">
        <f t="shared" si="148"/>
        <v>1.1920108692102846E-2</v>
      </c>
      <c r="L149" s="35">
        <f t="shared" si="148"/>
        <v>-9.9750618082584813E-2</v>
      </c>
      <c r="M149" s="35">
        <f t="shared" si="148"/>
        <v>-1.5092242280349139E-3</v>
      </c>
      <c r="N149" s="35">
        <f t="shared" si="148"/>
        <v>8.5434015137778475E-3</v>
      </c>
      <c r="O149" s="77" t="s">
        <v>153</v>
      </c>
      <c r="P149" s="35">
        <f t="shared" si="148"/>
        <v>0</v>
      </c>
      <c r="Q149" s="35">
        <f t="shared" si="148"/>
        <v>-1.4694166332602236E-2</v>
      </c>
      <c r="R149" s="35">
        <f t="shared" si="148"/>
        <v>-8.4110789817911195E-3</v>
      </c>
      <c r="S149" s="35">
        <f t="shared" si="148"/>
        <v>-1.9457929195796395E-2</v>
      </c>
      <c r="T149" s="35">
        <f t="shared" si="148"/>
        <v>-5.7775981125884612E-2</v>
      </c>
      <c r="U149" s="35">
        <f t="shared" si="148"/>
        <v>-4.1194216151762351E-2</v>
      </c>
      <c r="V149" s="35">
        <f t="shared" si="148"/>
        <v>-2.936686310229043E-3</v>
      </c>
      <c r="W149" s="35">
        <f t="shared" si="148"/>
        <v>-3.2870450648825648E-3</v>
      </c>
      <c r="X149" s="35">
        <f t="shared" si="148"/>
        <v>2.1784433758071778E-2</v>
      </c>
      <c r="Y149" s="35">
        <f t="shared" si="148"/>
        <v>-9.4949921169740492E-3</v>
      </c>
      <c r="Z149" s="35">
        <f t="shared" si="148"/>
        <v>-4.984011735729532E-3</v>
      </c>
      <c r="AA149" s="35">
        <f t="shared" si="148"/>
        <v>1.5264431841758561E-3</v>
      </c>
      <c r="AB149" s="35">
        <f t="shared" si="148"/>
        <v>-1.6426113695948451E-2</v>
      </c>
      <c r="AC149" s="1"/>
    </row>
    <row r="150" spans="1:29" ht="14.4" x14ac:dyDescent="0.25">
      <c r="A150" s="1"/>
      <c r="B150" s="1"/>
      <c r="C150" s="1"/>
      <c r="D150" s="1"/>
      <c r="E150" s="5" t="s">
        <v>78</v>
      </c>
      <c r="F150" s="1"/>
      <c r="G150" s="35">
        <f t="shared" ref="G150:AB150" si="149">AVERAGE(G80:G96)</f>
        <v>8.2559866740960896E-3</v>
      </c>
      <c r="H150" s="35">
        <f t="shared" si="149"/>
        <v>-6.1615600556014765E-3</v>
      </c>
      <c r="I150" s="35">
        <f t="shared" si="149"/>
        <v>1.0656753124359031E-2</v>
      </c>
      <c r="J150" s="35">
        <f t="shared" si="149"/>
        <v>-4.5204415601519027E-2</v>
      </c>
      <c r="K150" s="35">
        <f t="shared" si="149"/>
        <v>2.1103490247879886E-2</v>
      </c>
      <c r="L150" s="35">
        <f t="shared" si="149"/>
        <v>-9.7339673795524009E-2</v>
      </c>
      <c r="M150" s="35">
        <f t="shared" si="149"/>
        <v>3.798074063992506E-5</v>
      </c>
      <c r="N150" s="35">
        <f t="shared" si="149"/>
        <v>2.6429986472633993E-3</v>
      </c>
      <c r="O150" s="77" t="s">
        <v>153</v>
      </c>
      <c r="P150" s="35">
        <f t="shared" si="149"/>
        <v>0</v>
      </c>
      <c r="Q150" s="35">
        <f t="shared" si="149"/>
        <v>-1.330883737359616E-2</v>
      </c>
      <c r="R150" s="35">
        <f t="shared" si="149"/>
        <v>-1.8510875220093856E-2</v>
      </c>
      <c r="S150" s="35">
        <f t="shared" si="149"/>
        <v>-1.9757299245226585E-2</v>
      </c>
      <c r="T150" s="35">
        <f t="shared" si="149"/>
        <v>-5.0044542260035421E-2</v>
      </c>
      <c r="U150" s="35">
        <f t="shared" si="149"/>
        <v>-4.5359104821717913E-2</v>
      </c>
      <c r="V150" s="35">
        <f t="shared" si="149"/>
        <v>-9.6781507943069379E-3</v>
      </c>
      <c r="W150" s="35">
        <f t="shared" si="149"/>
        <v>-4.7763526533496732E-3</v>
      </c>
      <c r="X150" s="35">
        <f t="shared" si="149"/>
        <v>5.245567839429173E-2</v>
      </c>
      <c r="Y150" s="35">
        <f t="shared" si="149"/>
        <v>-1.2789876427391447E-2</v>
      </c>
      <c r="Z150" s="35">
        <f t="shared" si="149"/>
        <v>-7.7454642976187002E-3</v>
      </c>
      <c r="AA150" s="35">
        <f t="shared" si="149"/>
        <v>9.4173441642084633E-4</v>
      </c>
      <c r="AB150" s="35">
        <f t="shared" si="149"/>
        <v>-1.7711007933547726E-2</v>
      </c>
      <c r="AC150" s="1"/>
    </row>
    <row r="151" spans="1:29" ht="14.4" x14ac:dyDescent="0.25">
      <c r="A151" s="1"/>
      <c r="B151" s="1"/>
      <c r="C151" s="1"/>
      <c r="D151" s="1"/>
      <c r="E151" s="5" t="s">
        <v>79</v>
      </c>
      <c r="F151" s="1"/>
      <c r="G151" s="35">
        <f t="shared" ref="G151:AB151" si="150">AVERAGE(G81:G97)</f>
        <v>1.1530056335452116E-2</v>
      </c>
      <c r="H151" s="35">
        <f t="shared" si="150"/>
        <v>-6.1867085141111156E-3</v>
      </c>
      <c r="I151" s="35">
        <f t="shared" si="150"/>
        <v>1.430467686472516E-2</v>
      </c>
      <c r="J151" s="35">
        <f t="shared" si="150"/>
        <v>-3.3647532559971167E-2</v>
      </c>
      <c r="K151" s="35">
        <f t="shared" si="150"/>
        <v>2.287412843005901E-2</v>
      </c>
      <c r="L151" s="35">
        <f t="shared" si="150"/>
        <v>-0.10223427746896356</v>
      </c>
      <c r="M151" s="35">
        <f t="shared" si="150"/>
        <v>-9.4758734292681374E-4</v>
      </c>
      <c r="N151" s="35">
        <f t="shared" si="150"/>
        <v>9.4507880827911141E-3</v>
      </c>
      <c r="O151" s="77" t="s">
        <v>153</v>
      </c>
      <c r="P151" s="35">
        <f t="shared" si="150"/>
        <v>-7.8431372549015151E-5</v>
      </c>
      <c r="Q151" s="35">
        <f t="shared" si="150"/>
        <v>-1.2559859078307964E-2</v>
      </c>
      <c r="R151" s="35">
        <f t="shared" si="150"/>
        <v>-1.8338689651354097E-2</v>
      </c>
      <c r="S151" s="35">
        <f t="shared" si="150"/>
        <v>-1.868696749090552E-2</v>
      </c>
      <c r="T151" s="35">
        <f t="shared" si="150"/>
        <v>-5.1400600609215648E-2</v>
      </c>
      <c r="U151" s="35">
        <f t="shared" si="150"/>
        <v>-5.2567742193302243E-2</v>
      </c>
      <c r="V151" s="35">
        <f t="shared" si="150"/>
        <v>-7.1962167499255731E-3</v>
      </c>
      <c r="W151" s="35">
        <f t="shared" si="150"/>
        <v>-3.3906236015399961E-4</v>
      </c>
      <c r="X151" s="35">
        <f t="shared" si="150"/>
        <v>4.6615595610212168E-2</v>
      </c>
      <c r="Y151" s="35">
        <f t="shared" si="150"/>
        <v>-7.7803168226164635E-3</v>
      </c>
      <c r="Z151" s="35">
        <f t="shared" si="150"/>
        <v>-6.1828947286610607E-3</v>
      </c>
      <c r="AA151" s="35">
        <f t="shared" si="150"/>
        <v>4.4573076601748321E-3</v>
      </c>
      <c r="AB151" s="35">
        <f t="shared" si="150"/>
        <v>-2.6376408735253036E-2</v>
      </c>
      <c r="AC151" s="1"/>
    </row>
    <row r="152" spans="1:29" ht="14.4" x14ac:dyDescent="0.25">
      <c r="A152" s="1"/>
      <c r="B152" s="1"/>
      <c r="C152" s="1"/>
      <c r="D152" s="1"/>
      <c r="E152" s="5" t="s">
        <v>80</v>
      </c>
      <c r="F152" s="1"/>
      <c r="G152" s="35">
        <f t="shared" ref="G152:AB152" si="151">AVERAGE(G82:G98)</f>
        <v>1.5505940140287966E-2</v>
      </c>
      <c r="H152" s="35">
        <f t="shared" si="151"/>
        <v>-9.129064721974953E-3</v>
      </c>
      <c r="I152" s="35">
        <f t="shared" si="151"/>
        <v>1.7187932196124456E-2</v>
      </c>
      <c r="J152" s="35">
        <f t="shared" si="151"/>
        <v>-6.4876720257931357E-3</v>
      </c>
      <c r="K152" s="35">
        <f t="shared" si="151"/>
        <v>2.3619194973995686E-2</v>
      </c>
      <c r="L152" s="35">
        <f t="shared" si="151"/>
        <v>-0.11527746744485906</v>
      </c>
      <c r="M152" s="35">
        <f t="shared" si="151"/>
        <v>-2.7115023077845125E-3</v>
      </c>
      <c r="N152" s="35">
        <f t="shared" si="151"/>
        <v>2.6102981567924184E-2</v>
      </c>
      <c r="O152" s="77" t="s">
        <v>153</v>
      </c>
      <c r="P152" s="35">
        <f t="shared" si="151"/>
        <v>-1.9607843137254622E-4</v>
      </c>
      <c r="Q152" s="35">
        <f t="shared" si="151"/>
        <v>-1.1852948405556719E-2</v>
      </c>
      <c r="R152" s="35">
        <f t="shared" si="151"/>
        <v>-1.1949262933786115E-2</v>
      </c>
      <c r="S152" s="35">
        <f t="shared" si="151"/>
        <v>-1.7602723041974383E-2</v>
      </c>
      <c r="T152" s="35">
        <f t="shared" si="151"/>
        <v>-4.9811656153295858E-2</v>
      </c>
      <c r="U152" s="35">
        <f t="shared" si="151"/>
        <v>-5.430192122566635E-2</v>
      </c>
      <c r="V152" s="35">
        <f t="shared" si="151"/>
        <v>2.3554047617702391E-3</v>
      </c>
      <c r="W152" s="35">
        <f t="shared" si="151"/>
        <v>8.0142674417815144E-3</v>
      </c>
      <c r="X152" s="35">
        <f t="shared" si="151"/>
        <v>2.867491906521932E-2</v>
      </c>
      <c r="Y152" s="35">
        <f t="shared" si="151"/>
        <v>-3.7521751286420011E-3</v>
      </c>
      <c r="Z152" s="35">
        <f t="shared" si="151"/>
        <v>-4.4898445347002266E-3</v>
      </c>
      <c r="AA152" s="35">
        <f t="shared" si="151"/>
        <v>2.1928189599773013E-2</v>
      </c>
      <c r="AB152" s="35">
        <f t="shared" si="151"/>
        <v>-3.2960845515201447E-2</v>
      </c>
      <c r="AC152" s="1"/>
    </row>
    <row r="153" spans="1:29" ht="14.4" x14ac:dyDescent="0.25">
      <c r="A153" s="1"/>
      <c r="B153" s="1"/>
      <c r="C153" s="1"/>
      <c r="D153" s="1"/>
      <c r="E153" s="5" t="s">
        <v>81</v>
      </c>
      <c r="F153" s="1"/>
      <c r="G153" s="35">
        <f t="shared" ref="G153:AB153" si="152">AVERAGE(G83:G99)</f>
        <v>1.8811446069433177E-2</v>
      </c>
      <c r="H153" s="35">
        <f t="shared" si="152"/>
        <v>-1.1616072274476818E-2</v>
      </c>
      <c r="I153" s="35">
        <f t="shared" si="152"/>
        <v>2.1420685097242338E-2</v>
      </c>
      <c r="J153" s="35">
        <f t="shared" si="152"/>
        <v>2.2526299406312872E-2</v>
      </c>
      <c r="K153" s="35">
        <f t="shared" si="152"/>
        <v>2.3193705323112903E-2</v>
      </c>
      <c r="L153" s="35">
        <f t="shared" si="152"/>
        <v>-0.12655883435770127</v>
      </c>
      <c r="M153" s="35">
        <f t="shared" si="152"/>
        <v>-4.4078311167695429E-3</v>
      </c>
      <c r="N153" s="35">
        <f t="shared" si="152"/>
        <v>4.2422183005546794E-2</v>
      </c>
      <c r="O153" s="77" t="s">
        <v>153</v>
      </c>
      <c r="P153" s="35">
        <f t="shared" si="152"/>
        <v>-3.137254901960773E-4</v>
      </c>
      <c r="Q153" s="35">
        <f t="shared" si="152"/>
        <v>-1.1356870756176606E-2</v>
      </c>
      <c r="R153" s="35">
        <f t="shared" si="152"/>
        <v>-6.376370165468985E-3</v>
      </c>
      <c r="S153" s="35">
        <f t="shared" si="152"/>
        <v>-1.8624590811081334E-2</v>
      </c>
      <c r="T153" s="35">
        <f t="shared" si="152"/>
        <v>-5.1555588091214584E-2</v>
      </c>
      <c r="U153" s="35">
        <f t="shared" si="152"/>
        <v>-5.1970983470709178E-2</v>
      </c>
      <c r="V153" s="35">
        <f t="shared" si="152"/>
        <v>1.3666241622991198E-2</v>
      </c>
      <c r="W153" s="35">
        <f t="shared" si="152"/>
        <v>1.793388050969616E-2</v>
      </c>
      <c r="X153" s="35">
        <f t="shared" si="152"/>
        <v>1.0593891053053832E-2</v>
      </c>
      <c r="Y153" s="35">
        <f t="shared" si="152"/>
        <v>3.3437293285170596E-3</v>
      </c>
      <c r="Z153" s="35">
        <f t="shared" si="152"/>
        <v>-3.0467162902302124E-3</v>
      </c>
      <c r="AA153" s="35">
        <f t="shared" si="152"/>
        <v>3.6813540465410306E-2</v>
      </c>
      <c r="AB153" s="35">
        <f t="shared" si="152"/>
        <v>-3.9526337033984657E-2</v>
      </c>
      <c r="AC153" s="1"/>
    </row>
    <row r="154" spans="1:29" ht="14.4" x14ac:dyDescent="0.25">
      <c r="A154" s="1"/>
      <c r="B154" s="1"/>
      <c r="C154" s="1"/>
      <c r="D154" s="1"/>
      <c r="E154" s="5" t="s">
        <v>82</v>
      </c>
      <c r="F154" s="1"/>
      <c r="G154" s="35">
        <f t="shared" ref="G154:AB154" si="153">AVERAGE(G84:G100)</f>
        <v>2.1945380314617881E-2</v>
      </c>
      <c r="H154" s="35">
        <f t="shared" si="153"/>
        <v>-1.1668765287931235E-2</v>
      </c>
      <c r="I154" s="35">
        <f t="shared" si="153"/>
        <v>2.2174002913214513E-2</v>
      </c>
      <c r="J154" s="35">
        <f t="shared" si="153"/>
        <v>5.0848808522093891E-2</v>
      </c>
      <c r="K154" s="35">
        <f t="shared" si="153"/>
        <v>2.0752344056123185E-2</v>
      </c>
      <c r="L154" s="35">
        <f t="shared" si="153"/>
        <v>-0.13701442897514471</v>
      </c>
      <c r="M154" s="35">
        <f t="shared" si="153"/>
        <v>-6.4889842837537902E-3</v>
      </c>
      <c r="N154" s="35">
        <f t="shared" si="153"/>
        <v>6.1305692408864854E-2</v>
      </c>
      <c r="O154" s="77" t="s">
        <v>153</v>
      </c>
      <c r="P154" s="35">
        <f t="shared" si="153"/>
        <v>-4.3137254901960838E-4</v>
      </c>
      <c r="Q154" s="35">
        <f t="shared" si="153"/>
        <v>-1.0556031782013203E-2</v>
      </c>
      <c r="R154" s="35">
        <f t="shared" si="153"/>
        <v>-2.0624741936273653E-3</v>
      </c>
      <c r="S154" s="35">
        <f t="shared" si="153"/>
        <v>-1.8897132260093374E-2</v>
      </c>
      <c r="T154" s="35">
        <f t="shared" si="153"/>
        <v>-5.1114337370113304E-2</v>
      </c>
      <c r="U154" s="35">
        <f t="shared" si="153"/>
        <v>-4.4915284445026384E-2</v>
      </c>
      <c r="V154" s="35">
        <f t="shared" si="153"/>
        <v>2.7512573721622694E-2</v>
      </c>
      <c r="W154" s="35">
        <f t="shared" si="153"/>
        <v>2.5363749649904205E-2</v>
      </c>
      <c r="X154" s="35">
        <f t="shared" si="153"/>
        <v>-5.2873826018098244E-3</v>
      </c>
      <c r="Y154" s="35">
        <f t="shared" si="153"/>
        <v>1.1634903027418941E-2</v>
      </c>
      <c r="Z154" s="35">
        <f t="shared" si="153"/>
        <v>3.4660871314217451E-3</v>
      </c>
      <c r="AA154" s="35">
        <f t="shared" si="153"/>
        <v>3.4473709189116013E-2</v>
      </c>
      <c r="AB154" s="35">
        <f t="shared" si="153"/>
        <v>-4.1411095353350448E-2</v>
      </c>
      <c r="AC154" s="1"/>
    </row>
    <row r="155" spans="1:29" ht="14.4" x14ac:dyDescent="0.25">
      <c r="A155" s="1"/>
      <c r="B155" s="1"/>
      <c r="C155" s="1"/>
      <c r="D155" s="1"/>
      <c r="E155" s="5" t="s">
        <v>83</v>
      </c>
      <c r="F155" s="1"/>
      <c r="G155" s="35">
        <f t="shared" ref="G155:AB155" si="154">AVERAGE(G85:G101)</f>
        <v>2.2318745122357372E-2</v>
      </c>
      <c r="H155" s="35">
        <f t="shared" si="154"/>
        <v>-1.2861601903465069E-2</v>
      </c>
      <c r="I155" s="35">
        <f t="shared" si="154"/>
        <v>1.4720516516621056E-2</v>
      </c>
      <c r="J155" s="35">
        <f t="shared" si="154"/>
        <v>5.7383688349204945E-2</v>
      </c>
      <c r="K155" s="35">
        <f t="shared" si="154"/>
        <v>1.7250512367453789E-2</v>
      </c>
      <c r="L155" s="35">
        <f t="shared" si="154"/>
        <v>-0.10946230013484905</v>
      </c>
      <c r="M155" s="35">
        <f t="shared" si="154"/>
        <v>-8.1353415676275482E-3</v>
      </c>
      <c r="N155" s="35">
        <f t="shared" si="154"/>
        <v>6.2788271851947505E-2</v>
      </c>
      <c r="O155" s="77" t="s">
        <v>153</v>
      </c>
      <c r="P155" s="35">
        <f t="shared" si="154"/>
        <v>-4.7064059268567905E-4</v>
      </c>
      <c r="Q155" s="35">
        <f t="shared" si="154"/>
        <v>-1.0186526768545338E-2</v>
      </c>
      <c r="R155" s="35">
        <f t="shared" si="154"/>
        <v>4.4461095361509389E-3</v>
      </c>
      <c r="S155" s="35">
        <f t="shared" si="154"/>
        <v>-1.0225984387638999E-2</v>
      </c>
      <c r="T155" s="35">
        <f t="shared" si="154"/>
        <v>-1.6982227049851351E-2</v>
      </c>
      <c r="U155" s="35">
        <f t="shared" si="154"/>
        <v>-1.9654437904913544E-2</v>
      </c>
      <c r="V155" s="35">
        <f t="shared" si="154"/>
        <v>3.1938715638265641E-2</v>
      </c>
      <c r="W155" s="35">
        <f t="shared" si="154"/>
        <v>3.1669215010343109E-2</v>
      </c>
      <c r="X155" s="35">
        <f t="shared" si="154"/>
        <v>1.9953596142629121E-2</v>
      </c>
      <c r="Y155" s="35">
        <f t="shared" si="154"/>
        <v>1.0456177509497127E-2</v>
      </c>
      <c r="Z155" s="35">
        <f t="shared" si="154"/>
        <v>6.9864605162040828E-3</v>
      </c>
      <c r="AA155" s="35">
        <f t="shared" si="154"/>
        <v>3.3330117110502835E-2</v>
      </c>
      <c r="AB155" s="35">
        <f t="shared" si="154"/>
        <v>-2.6174850437801336E-2</v>
      </c>
      <c r="AC155" s="1"/>
    </row>
    <row r="156" spans="1:29" ht="14.4" x14ac:dyDescent="0.25">
      <c r="A156" s="1"/>
      <c r="B156" s="1"/>
      <c r="C156" s="1"/>
      <c r="D156" s="1"/>
      <c r="E156" s="5" t="s">
        <v>84</v>
      </c>
      <c r="F156" s="1"/>
      <c r="G156" s="35">
        <f t="shared" ref="G156:AB156" si="155">AVERAGE(G86:G102)</f>
        <v>2.0138689294796792E-2</v>
      </c>
      <c r="H156" s="35">
        <f t="shared" si="155"/>
        <v>-1.1185093405852269E-2</v>
      </c>
      <c r="I156" s="35">
        <f t="shared" si="155"/>
        <v>1.0014351293602838E-2</v>
      </c>
      <c r="J156" s="35">
        <f t="shared" si="155"/>
        <v>6.1992647995357378E-2</v>
      </c>
      <c r="K156" s="35">
        <f t="shared" si="155"/>
        <v>1.3224904335864892E-2</v>
      </c>
      <c r="L156" s="35">
        <f t="shared" si="155"/>
        <v>-6.7333418927166461E-2</v>
      </c>
      <c r="M156" s="35">
        <f t="shared" si="155"/>
        <v>-9.3687401971065867E-3</v>
      </c>
      <c r="N156" s="35">
        <f t="shared" si="155"/>
        <v>6.0426481802204814E-2</v>
      </c>
      <c r="O156" s="77" t="s">
        <v>153</v>
      </c>
      <c r="P156" s="35">
        <f t="shared" si="155"/>
        <v>-4.7064059268567905E-4</v>
      </c>
      <c r="Q156" s="35">
        <f t="shared" si="155"/>
        <v>-9.0133181118427323E-3</v>
      </c>
      <c r="R156" s="35">
        <f t="shared" si="155"/>
        <v>9.9416497376074268E-3</v>
      </c>
      <c r="S156" s="35">
        <f t="shared" si="155"/>
        <v>-1.0268048067079035E-3</v>
      </c>
      <c r="T156" s="35">
        <f t="shared" si="155"/>
        <v>1.0562898607745279E-2</v>
      </c>
      <c r="U156" s="35">
        <f t="shared" si="155"/>
        <v>6.9413280454313333E-3</v>
      </c>
      <c r="V156" s="35">
        <f t="shared" si="155"/>
        <v>3.4694293102245442E-2</v>
      </c>
      <c r="W156" s="35">
        <f t="shared" si="155"/>
        <v>3.4506474390270769E-2</v>
      </c>
      <c r="X156" s="35">
        <f t="shared" si="155"/>
        <v>4.269683646967587E-2</v>
      </c>
      <c r="Y156" s="35">
        <f t="shared" si="155"/>
        <v>1.017096756772235E-2</v>
      </c>
      <c r="Z156" s="35">
        <f t="shared" si="155"/>
        <v>1.3126914556161084E-2</v>
      </c>
      <c r="AA156" s="35">
        <f t="shared" si="155"/>
        <v>2.5978764191345757E-2</v>
      </c>
      <c r="AB156" s="35">
        <f t="shared" si="155"/>
        <v>-1.4392568810508932E-2</v>
      </c>
      <c r="AC156" s="1"/>
    </row>
    <row r="157" spans="1:29" ht="14.4" x14ac:dyDescent="0.25">
      <c r="A157" s="1"/>
      <c r="B157" s="1"/>
      <c r="C157" s="1"/>
      <c r="D157" s="1"/>
      <c r="E157" s="5" t="s">
        <v>85</v>
      </c>
      <c r="F157" s="1"/>
      <c r="G157" s="35">
        <f t="shared" ref="G157:AB157" si="156">AVERAGE(G87:G103)</f>
        <v>1.6812293096573921E-2</v>
      </c>
      <c r="H157" s="35">
        <f t="shared" si="156"/>
        <v>-8.2329220751042702E-3</v>
      </c>
      <c r="I157" s="35">
        <f t="shared" si="156"/>
        <v>4.0801087441240383E-3</v>
      </c>
      <c r="J157" s="35">
        <f t="shared" si="156"/>
        <v>6.3466486586901585E-2</v>
      </c>
      <c r="K157" s="35">
        <f t="shared" si="156"/>
        <v>8.7173201367928693E-3</v>
      </c>
      <c r="L157" s="35">
        <f t="shared" si="156"/>
        <v>-1.717277773341188E-2</v>
      </c>
      <c r="M157" s="35">
        <f t="shared" si="156"/>
        <v>-1.0460634114941188E-2</v>
      </c>
      <c r="N157" s="35">
        <f t="shared" si="156"/>
        <v>6.1124007469581888E-2</v>
      </c>
      <c r="O157" s="77" t="s">
        <v>153</v>
      </c>
      <c r="P157" s="35">
        <f t="shared" si="156"/>
        <v>-4.7064059268567905E-4</v>
      </c>
      <c r="Q157" s="35">
        <f t="shared" si="156"/>
        <v>-7.8642216017980344E-3</v>
      </c>
      <c r="R157" s="35">
        <f t="shared" si="156"/>
        <v>1.5851592791082118E-2</v>
      </c>
      <c r="S157" s="35">
        <f t="shared" si="156"/>
        <v>9.0955734187203856E-3</v>
      </c>
      <c r="T157" s="35">
        <f t="shared" si="156"/>
        <v>3.9107974419090051E-2</v>
      </c>
      <c r="U157" s="35">
        <f t="shared" si="156"/>
        <v>2.9747617296851523E-2</v>
      </c>
      <c r="V157" s="35">
        <f t="shared" si="156"/>
        <v>3.7112679371599427E-2</v>
      </c>
      <c r="W157" s="35">
        <f t="shared" si="156"/>
        <v>3.9801811224894484E-2</v>
      </c>
      <c r="X157" s="35">
        <f t="shared" si="156"/>
        <v>6.5249832881612305E-2</v>
      </c>
      <c r="Y157" s="35">
        <f t="shared" si="156"/>
        <v>9.077418488833592E-3</v>
      </c>
      <c r="Z157" s="35">
        <f t="shared" si="156"/>
        <v>2.0155745850583891E-2</v>
      </c>
      <c r="AA157" s="35">
        <f t="shared" si="156"/>
        <v>2.0707722509817086E-2</v>
      </c>
      <c r="AB157" s="35">
        <f t="shared" si="156"/>
        <v>-2.2237042980120035E-3</v>
      </c>
      <c r="AC157" s="1"/>
    </row>
    <row r="158" spans="1:29" ht="14.4" x14ac:dyDescent="0.25">
      <c r="A158" s="1"/>
      <c r="B158" s="1"/>
      <c r="C158" s="1"/>
      <c r="D158" s="1"/>
      <c r="E158" s="5" t="s">
        <v>1</v>
      </c>
      <c r="F158" s="1"/>
      <c r="G158" s="35">
        <f t="shared" ref="G158:AB158" si="157">AVERAGE(G88:G104)</f>
        <v>1.5405169569384173E-2</v>
      </c>
      <c r="H158" s="35">
        <f t="shared" si="157"/>
        <v>-6.4344206287154943E-3</v>
      </c>
      <c r="I158" s="35">
        <f t="shared" si="157"/>
        <v>-8.4381681991835104E-4</v>
      </c>
      <c r="J158" s="35">
        <f t="shared" si="157"/>
        <v>6.5881714431141478E-2</v>
      </c>
      <c r="K158" s="35">
        <f t="shared" si="157"/>
        <v>6.3931981466127429E-3</v>
      </c>
      <c r="L158" s="35">
        <f t="shared" si="157"/>
        <v>2.0241243838484874E-2</v>
      </c>
      <c r="M158" s="35">
        <f t="shared" si="157"/>
        <v>-1.1476717109462469E-2</v>
      </c>
      <c r="N158" s="35">
        <f t="shared" si="157"/>
        <v>5.4666002459607316E-2</v>
      </c>
      <c r="O158" s="77" t="s">
        <v>153</v>
      </c>
      <c r="P158" s="35">
        <f t="shared" si="157"/>
        <v>-4.7064059268567905E-4</v>
      </c>
      <c r="Q158" s="35">
        <f t="shared" si="157"/>
        <v>-6.7610133122383755E-3</v>
      </c>
      <c r="R158" s="35">
        <f t="shared" si="157"/>
        <v>2.2068927101660224E-2</v>
      </c>
      <c r="S158" s="35">
        <f t="shared" si="157"/>
        <v>1.8651687121068988E-2</v>
      </c>
      <c r="T158" s="35">
        <f t="shared" si="157"/>
        <v>6.5232242830211437E-2</v>
      </c>
      <c r="U158" s="35">
        <f t="shared" si="157"/>
        <v>4.7282492809261986E-2</v>
      </c>
      <c r="V158" s="35">
        <f t="shared" si="157"/>
        <v>3.6410880500653019E-2</v>
      </c>
      <c r="W158" s="35">
        <f t="shared" si="157"/>
        <v>4.2854759791255706E-2</v>
      </c>
      <c r="X158" s="35">
        <f t="shared" si="157"/>
        <v>8.2353983234887421E-2</v>
      </c>
      <c r="Y158" s="35">
        <f t="shared" si="157"/>
        <v>7.9042863721814766E-3</v>
      </c>
      <c r="Z158" s="35">
        <f t="shared" si="157"/>
        <v>2.0708069754270034E-2</v>
      </c>
      <c r="AA158" s="35">
        <f t="shared" si="157"/>
        <v>3.1731483133961347E-2</v>
      </c>
      <c r="AB158" s="35">
        <f t="shared" si="157"/>
        <v>1.0452506573327065E-2</v>
      </c>
      <c r="AC158" s="1"/>
    </row>
    <row r="159" spans="1:29" ht="14.4" x14ac:dyDescent="0.25">
      <c r="A159" s="1"/>
      <c r="B159" s="1"/>
      <c r="C159" s="1"/>
      <c r="D159" s="1"/>
      <c r="E159" s="5" t="s">
        <v>86</v>
      </c>
      <c r="F159" s="1"/>
      <c r="G159" s="35">
        <f t="shared" ref="G159:AB159" si="158">AVERAGE(G89:G105)</f>
        <v>1.9950302357421658E-2</v>
      </c>
      <c r="H159" s="35">
        <f t="shared" si="158"/>
        <v>-4.1578886362640434E-3</v>
      </c>
      <c r="I159" s="35">
        <f t="shared" si="158"/>
        <v>-1.1493825428120657E-3</v>
      </c>
      <c r="J159" s="35">
        <f t="shared" si="158"/>
        <v>6.436088587140204E-2</v>
      </c>
      <c r="K159" s="35">
        <f t="shared" si="158"/>
        <v>6.079540352761802E-3</v>
      </c>
      <c r="L159" s="35">
        <f t="shared" si="158"/>
        <v>2.4645327950869572E-2</v>
      </c>
      <c r="M159" s="35">
        <f t="shared" si="158"/>
        <v>-1.1842137479583752E-2</v>
      </c>
      <c r="N159" s="35">
        <f t="shared" si="158"/>
        <v>5.909131056884228E-2</v>
      </c>
      <c r="O159" s="77" t="s">
        <v>153</v>
      </c>
      <c r="P159" s="35">
        <f t="shared" si="158"/>
        <v>4.9519693330481434E-3</v>
      </c>
      <c r="Q159" s="35">
        <f t="shared" si="158"/>
        <v>-2.3257461649580629E-3</v>
      </c>
      <c r="R159" s="35">
        <f t="shared" si="158"/>
        <v>2.4172002708326285E-2</v>
      </c>
      <c r="S159" s="35">
        <f t="shared" si="158"/>
        <v>2.1052525521732049E-2</v>
      </c>
      <c r="T159" s="35">
        <f t="shared" si="158"/>
        <v>6.7768723117963767E-2</v>
      </c>
      <c r="U159" s="35">
        <f t="shared" si="158"/>
        <v>4.8793535579787307E-2</v>
      </c>
      <c r="V159" s="35">
        <f t="shared" si="158"/>
        <v>3.6577655329524686E-2</v>
      </c>
      <c r="W159" s="35">
        <f t="shared" si="158"/>
        <v>3.7681535129255254E-2</v>
      </c>
      <c r="X159" s="35">
        <f t="shared" si="158"/>
        <v>8.133429493865145E-2</v>
      </c>
      <c r="Y159" s="35">
        <f t="shared" si="158"/>
        <v>1.009807079024554E-2</v>
      </c>
      <c r="Z159" s="35">
        <f t="shared" si="158"/>
        <v>2.2213854683339338E-2</v>
      </c>
      <c r="AA159" s="35">
        <f t="shared" si="158"/>
        <v>3.749604778459717E-2</v>
      </c>
      <c r="AB159" s="35">
        <f t="shared" si="158"/>
        <v>1.1651600346218871E-2</v>
      </c>
      <c r="AC159" s="1"/>
    </row>
    <row r="160" spans="1:29" ht="14.4" x14ac:dyDescent="0.25">
      <c r="A160" s="1"/>
      <c r="B160" s="1"/>
      <c r="C160" s="1"/>
      <c r="D160" s="1"/>
      <c r="E160" s="5" t="s">
        <v>87</v>
      </c>
      <c r="F160" s="1"/>
      <c r="G160" s="35">
        <f t="shared" ref="G160:AB160" si="159">AVERAGE(G90:G106)</f>
        <v>2.5932266241005895E-2</v>
      </c>
      <c r="H160" s="35">
        <f t="shared" si="159"/>
        <v>-1.3253702373753765E-3</v>
      </c>
      <c r="I160" s="35">
        <f t="shared" si="159"/>
        <v>-1.9060794986533269E-3</v>
      </c>
      <c r="J160" s="35">
        <f t="shared" si="159"/>
        <v>6.3882292067016386E-2</v>
      </c>
      <c r="K160" s="35">
        <f t="shared" si="159"/>
        <v>6.2931474921917967E-3</v>
      </c>
      <c r="L160" s="35">
        <f t="shared" si="159"/>
        <v>3.5510270547946698E-2</v>
      </c>
      <c r="M160" s="35">
        <f t="shared" si="159"/>
        <v>-1.0681836601562975E-2</v>
      </c>
      <c r="N160" s="35">
        <f t="shared" si="159"/>
        <v>6.0391463177845571E-2</v>
      </c>
      <c r="O160" s="77" t="s">
        <v>153</v>
      </c>
      <c r="P160" s="35">
        <f t="shared" si="159"/>
        <v>1.3085884221648865E-2</v>
      </c>
      <c r="Q160" s="35">
        <f t="shared" si="159"/>
        <v>2.0907829276501206E-3</v>
      </c>
      <c r="R160" s="35">
        <f t="shared" si="159"/>
        <v>2.4230474271955543E-2</v>
      </c>
      <c r="S160" s="35">
        <f t="shared" si="159"/>
        <v>2.28713790996036E-2</v>
      </c>
      <c r="T160" s="35">
        <f t="shared" si="159"/>
        <v>6.8178693141791633E-2</v>
      </c>
      <c r="U160" s="35">
        <f t="shared" si="159"/>
        <v>4.7624862225868793E-2</v>
      </c>
      <c r="V160" s="35">
        <f t="shared" si="159"/>
        <v>3.7392549377469761E-2</v>
      </c>
      <c r="W160" s="35">
        <f t="shared" si="159"/>
        <v>3.0197922233343218E-2</v>
      </c>
      <c r="X160" s="35">
        <f t="shared" si="159"/>
        <v>8.0901238328531203E-2</v>
      </c>
      <c r="Y160" s="35">
        <f t="shared" si="159"/>
        <v>1.8704001647919292E-2</v>
      </c>
      <c r="Z160" s="35">
        <f t="shared" si="159"/>
        <v>2.0516433375720098E-2</v>
      </c>
      <c r="AA160" s="35">
        <f t="shared" si="159"/>
        <v>3.8406690578557369E-2</v>
      </c>
      <c r="AB160" s="35">
        <f t="shared" si="159"/>
        <v>1.4180160388058563E-2</v>
      </c>
      <c r="AC160" s="1"/>
    </row>
    <row r="161" spans="1:29" ht="14.4" x14ac:dyDescent="0.25">
      <c r="A161" s="1"/>
      <c r="B161" s="1"/>
      <c r="C161" s="1"/>
      <c r="D161" s="1"/>
      <c r="E161" s="5" t="s">
        <v>88</v>
      </c>
      <c r="F161" s="1"/>
      <c r="G161" s="35">
        <f t="shared" ref="G161:AB161" si="160">AVERAGE(G91:G107)</f>
        <v>2.9155528007479392E-2</v>
      </c>
      <c r="H161" s="35">
        <f t="shared" si="160"/>
        <v>2.7044770203900623E-3</v>
      </c>
      <c r="I161" s="35">
        <f t="shared" si="160"/>
        <v>-2.5767762834703507E-3</v>
      </c>
      <c r="J161" s="35">
        <f t="shared" si="160"/>
        <v>7.5165829690037753E-2</v>
      </c>
      <c r="K161" s="35">
        <f t="shared" si="160"/>
        <v>7.2892423241076153E-3</v>
      </c>
      <c r="L161" s="35">
        <f t="shared" si="160"/>
        <v>4.14098444230196E-2</v>
      </c>
      <c r="M161" s="35">
        <f t="shared" si="160"/>
        <v>-1.1760524735788088E-2</v>
      </c>
      <c r="N161" s="35">
        <f t="shared" si="160"/>
        <v>6.2426097169797475E-2</v>
      </c>
      <c r="O161" s="77" t="s">
        <v>153</v>
      </c>
      <c r="P161" s="35">
        <f t="shared" si="160"/>
        <v>2.1219799110249588E-2</v>
      </c>
      <c r="Q161" s="35">
        <f t="shared" si="160"/>
        <v>6.6141954990915205E-3</v>
      </c>
      <c r="R161" s="35">
        <f t="shared" si="160"/>
        <v>2.2586761796718119E-2</v>
      </c>
      <c r="S161" s="35">
        <f t="shared" si="160"/>
        <v>2.5838996186566366E-2</v>
      </c>
      <c r="T161" s="35">
        <f t="shared" si="160"/>
        <v>6.9371914029224394E-2</v>
      </c>
      <c r="U161" s="35">
        <f t="shared" si="160"/>
        <v>4.508050185531641E-2</v>
      </c>
      <c r="V161" s="35">
        <f t="shared" si="160"/>
        <v>3.8875540829163557E-2</v>
      </c>
      <c r="W161" s="35">
        <f t="shared" si="160"/>
        <v>1.4957705888455568E-2</v>
      </c>
      <c r="X161" s="35">
        <f t="shared" si="160"/>
        <v>7.8662623592489128E-2</v>
      </c>
      <c r="Y161" s="35">
        <f t="shared" si="160"/>
        <v>2.9533726796405653E-2</v>
      </c>
      <c r="Z161" s="35">
        <f t="shared" si="160"/>
        <v>1.9948087846665193E-2</v>
      </c>
      <c r="AA161" s="35">
        <f t="shared" si="160"/>
        <v>3.7643214754914049E-2</v>
      </c>
      <c r="AB161" s="35">
        <f t="shared" si="160"/>
        <v>1.1614281548109937E-2</v>
      </c>
      <c r="AC161" s="1"/>
    </row>
    <row r="162" spans="1:29" ht="14.4" x14ac:dyDescent="0.25">
      <c r="A162" s="1"/>
      <c r="B162" s="1"/>
      <c r="C162" s="1"/>
      <c r="D162" s="1"/>
      <c r="E162" s="6" t="s">
        <v>89</v>
      </c>
      <c r="F162" s="1"/>
      <c r="G162" s="35">
        <f t="shared" ref="G162:AB162" si="161">AVERAGE(G92:G108)</f>
        <v>3.0220321670917288E-2</v>
      </c>
      <c r="H162" s="35">
        <f t="shared" si="161"/>
        <v>5.7322772467735721E-3</v>
      </c>
      <c r="I162" s="35">
        <f t="shared" si="161"/>
        <v>-2.6519217547378397E-3</v>
      </c>
      <c r="J162" s="35">
        <f t="shared" si="161"/>
        <v>8.6777081689532368E-2</v>
      </c>
      <c r="K162" s="35">
        <f t="shared" si="161"/>
        <v>7.2681367332556486E-3</v>
      </c>
      <c r="L162" s="35">
        <f t="shared" si="161"/>
        <v>5.2534895903690371E-2</v>
      </c>
      <c r="M162" s="35">
        <f t="shared" si="161"/>
        <v>-1.1889547005031772E-2</v>
      </c>
      <c r="N162" s="35">
        <f t="shared" si="161"/>
        <v>7.4817824413011491E-2</v>
      </c>
      <c r="O162" s="77" t="s">
        <v>153</v>
      </c>
      <c r="P162" s="35">
        <f t="shared" si="161"/>
        <v>2.9353713998850308E-2</v>
      </c>
      <c r="Q162" s="35">
        <f t="shared" si="161"/>
        <v>1.0538009816357134E-2</v>
      </c>
      <c r="R162" s="35">
        <f t="shared" si="161"/>
        <v>1.9018677994363686E-2</v>
      </c>
      <c r="S162" s="35">
        <f t="shared" si="161"/>
        <v>2.7839630799752709E-2</v>
      </c>
      <c r="T162" s="35">
        <f t="shared" si="161"/>
        <v>6.6634981692838047E-2</v>
      </c>
      <c r="U162" s="35">
        <f t="shared" si="161"/>
        <v>4.2500273710710204E-2</v>
      </c>
      <c r="V162" s="35">
        <f t="shared" si="161"/>
        <v>3.8088575163941374E-2</v>
      </c>
      <c r="W162" s="35">
        <f t="shared" si="161"/>
        <v>1.8415939575938637E-3</v>
      </c>
      <c r="X162" s="35">
        <f t="shared" si="161"/>
        <v>7.7088337919962599E-2</v>
      </c>
      <c r="Y162" s="35">
        <f t="shared" si="161"/>
        <v>3.9956758670220076E-2</v>
      </c>
      <c r="Z162" s="35">
        <f t="shared" si="161"/>
        <v>1.9864879421941751E-2</v>
      </c>
      <c r="AA162" s="35">
        <f t="shared" si="161"/>
        <v>3.7042885861372415E-2</v>
      </c>
      <c r="AB162" s="35">
        <f t="shared" si="161"/>
        <v>1.0834959679933573E-2</v>
      </c>
      <c r="AC162" s="1"/>
    </row>
    <row r="163" spans="1:29" ht="14.4" x14ac:dyDescent="0.25">
      <c r="A163" s="1"/>
      <c r="B163" s="1"/>
      <c r="C163" s="1"/>
      <c r="D163" s="1"/>
      <c r="E163" s="6" t="s">
        <v>90</v>
      </c>
      <c r="F163" s="1"/>
      <c r="G163" s="35">
        <f t="shared" ref="G163:AB163" si="162">AVERAGE(G93:G109)</f>
        <v>2.7396204568357927E-2</v>
      </c>
      <c r="H163" s="35">
        <f t="shared" si="162"/>
        <v>6.2439047937148419E-3</v>
      </c>
      <c r="I163" s="35">
        <f t="shared" si="162"/>
        <v>-2.1953400246892672E-3</v>
      </c>
      <c r="J163" s="35">
        <f t="shared" si="162"/>
        <v>0.10049388365016967</v>
      </c>
      <c r="K163" s="35">
        <f t="shared" si="162"/>
        <v>8.1932956937261769E-3</v>
      </c>
      <c r="L163" s="35">
        <f t="shared" si="162"/>
        <v>6.9621803255639117E-2</v>
      </c>
      <c r="M163" s="35">
        <f t="shared" si="162"/>
        <v>-1.1995827580684256E-2</v>
      </c>
      <c r="N163" s="35">
        <f t="shared" si="162"/>
        <v>7.6720529309657184E-2</v>
      </c>
      <c r="O163" s="35">
        <f t="shared" si="162"/>
        <v>0.18700787401574806</v>
      </c>
      <c r="P163" s="35">
        <f t="shared" si="162"/>
        <v>3.1836174873108254E-2</v>
      </c>
      <c r="Q163" s="35">
        <f t="shared" si="162"/>
        <v>1.451647896714073E-2</v>
      </c>
      <c r="R163" s="35">
        <f t="shared" si="162"/>
        <v>1.609157471252691E-2</v>
      </c>
      <c r="S163" s="35">
        <f t="shared" si="162"/>
        <v>2.906453722236256E-2</v>
      </c>
      <c r="T163" s="35">
        <f t="shared" si="162"/>
        <v>6.6389186793457303E-2</v>
      </c>
      <c r="U163" s="35">
        <f t="shared" si="162"/>
        <v>4.3317229414100253E-2</v>
      </c>
      <c r="V163" s="35">
        <f t="shared" si="162"/>
        <v>3.4382971864347023E-2</v>
      </c>
      <c r="W163" s="35">
        <f t="shared" si="162"/>
        <v>-2.3340423283839109E-3</v>
      </c>
      <c r="X163" s="35">
        <f t="shared" si="162"/>
        <v>7.6409913890678846E-2</v>
      </c>
      <c r="Y163" s="35">
        <f t="shared" si="162"/>
        <v>5.1269553554392819E-2</v>
      </c>
      <c r="Z163" s="35">
        <f t="shared" si="162"/>
        <v>1.743100184296335E-2</v>
      </c>
      <c r="AA163" s="35">
        <f t="shared" si="162"/>
        <v>3.5554400546198281E-2</v>
      </c>
      <c r="AB163" s="35">
        <f t="shared" si="162"/>
        <v>1.2856651140362465E-2</v>
      </c>
      <c r="AC163" s="1"/>
    </row>
    <row r="164" spans="1:29" ht="14.4" x14ac:dyDescent="0.25">
      <c r="A164" s="1"/>
      <c r="B164" s="1"/>
      <c r="C164" s="1"/>
      <c r="D164" s="1"/>
      <c r="E164" s="6" t="s">
        <v>91</v>
      </c>
      <c r="F164" s="1"/>
      <c r="G164" s="35">
        <f t="shared" ref="G164:AB164" si="163">AVERAGE(G94:G110)</f>
        <v>2.3812743556178108E-2</v>
      </c>
      <c r="H164" s="35">
        <f t="shared" si="163"/>
        <v>2.8637047716110558E-3</v>
      </c>
      <c r="I164" s="35">
        <f t="shared" si="163"/>
        <v>-2.579789447514305E-3</v>
      </c>
      <c r="J164" s="35">
        <f t="shared" si="163"/>
        <v>0.11818316948794487</v>
      </c>
      <c r="K164" s="35">
        <f t="shared" si="163"/>
        <v>4.6604248725081896E-3</v>
      </c>
      <c r="L164" s="35">
        <f t="shared" si="163"/>
        <v>6.3492151589062948E-2</v>
      </c>
      <c r="M164" s="35">
        <f t="shared" si="163"/>
        <v>-5.6147538464419644E-3</v>
      </c>
      <c r="N164" s="35">
        <f t="shared" si="163"/>
        <v>7.4428888444323271E-2</v>
      </c>
      <c r="O164" s="35">
        <f t="shared" si="163"/>
        <v>0.18700787401574806</v>
      </c>
      <c r="P164" s="35">
        <f t="shared" si="163"/>
        <v>3.1836174873108254E-2</v>
      </c>
      <c r="Q164" s="35">
        <f t="shared" si="163"/>
        <v>1.8997402497463543E-2</v>
      </c>
      <c r="R164" s="35">
        <f t="shared" si="163"/>
        <v>1.7384839489657355E-2</v>
      </c>
      <c r="S164" s="35">
        <f t="shared" si="163"/>
        <v>3.2217351549590413E-2</v>
      </c>
      <c r="T164" s="35">
        <f t="shared" si="163"/>
        <v>6.8546934282959188E-2</v>
      </c>
      <c r="U164" s="35">
        <f t="shared" si="163"/>
        <v>4.1581193506124048E-2</v>
      </c>
      <c r="V164" s="35">
        <f t="shared" si="163"/>
        <v>3.0130348448089973E-2</v>
      </c>
      <c r="W164" s="35">
        <f t="shared" si="163"/>
        <v>-3.5201603355636393E-4</v>
      </c>
      <c r="X164" s="35">
        <f t="shared" si="163"/>
        <v>5.4189647281660702E-2</v>
      </c>
      <c r="Y164" s="35">
        <f t="shared" si="163"/>
        <v>5.7388796434336739E-2</v>
      </c>
      <c r="Z164" s="35">
        <f t="shared" si="163"/>
        <v>2.0012683492104218E-2</v>
      </c>
      <c r="AA164" s="35">
        <f t="shared" si="163"/>
        <v>3.460737505940293E-2</v>
      </c>
      <c r="AB164" s="35">
        <f t="shared" si="163"/>
        <v>1.1034549192128974E-2</v>
      </c>
      <c r="AC164" s="1"/>
    </row>
    <row r="165" spans="1:29" ht="14.4" x14ac:dyDescent="0.25">
      <c r="A165" s="1"/>
      <c r="B165" s="1"/>
      <c r="C165" s="1"/>
      <c r="D165" s="1"/>
      <c r="E165" s="6" t="s">
        <v>92</v>
      </c>
      <c r="F165" s="1"/>
      <c r="G165" s="35">
        <f t="shared" ref="G165:AB165" si="164">AVERAGE(G95:G111)</f>
        <v>2.3519199451408099E-2</v>
      </c>
      <c r="H165" s="35">
        <f t="shared" si="164"/>
        <v>-2.3773118709239267E-3</v>
      </c>
      <c r="I165" s="35">
        <f t="shared" si="164"/>
        <v>-3.3776692413012353E-3</v>
      </c>
      <c r="J165" s="35">
        <f t="shared" si="164"/>
        <v>0.1228354596579645</v>
      </c>
      <c r="K165" s="35">
        <f t="shared" si="164"/>
        <v>-1.0066815787941282E-3</v>
      </c>
      <c r="L165" s="35">
        <f t="shared" si="164"/>
        <v>5.4903550345993542E-2</v>
      </c>
      <c r="M165" s="35">
        <f t="shared" si="164"/>
        <v>3.5445253033264271E-3</v>
      </c>
      <c r="N165" s="35">
        <f t="shared" si="164"/>
        <v>7.0127156013152697E-2</v>
      </c>
      <c r="O165" s="35">
        <f t="shared" si="164"/>
        <v>0.18700787401574806</v>
      </c>
      <c r="P165" s="35">
        <f t="shared" si="164"/>
        <v>3.1836174873108254E-2</v>
      </c>
      <c r="Q165" s="35">
        <f t="shared" si="164"/>
        <v>2.3108345368852472E-2</v>
      </c>
      <c r="R165" s="35">
        <f t="shared" si="164"/>
        <v>1.8234714701066988E-2</v>
      </c>
      <c r="S165" s="35">
        <f t="shared" si="164"/>
        <v>3.4111696254908376E-2</v>
      </c>
      <c r="T165" s="35">
        <f t="shared" si="164"/>
        <v>6.6898486015244105E-2</v>
      </c>
      <c r="U165" s="35">
        <f t="shared" si="164"/>
        <v>4.2094703108847789E-2</v>
      </c>
      <c r="V165" s="35">
        <f t="shared" si="164"/>
        <v>2.6603541963372217E-2</v>
      </c>
      <c r="W165" s="35">
        <f t="shared" si="164"/>
        <v>3.5417331693769032E-3</v>
      </c>
      <c r="X165" s="35">
        <f t="shared" si="164"/>
        <v>3.7514982723990738E-2</v>
      </c>
      <c r="Y165" s="35">
        <f t="shared" si="164"/>
        <v>5.5015189430563688E-2</v>
      </c>
      <c r="Z165" s="35">
        <f t="shared" si="164"/>
        <v>1.7933061367212483E-2</v>
      </c>
      <c r="AA165" s="35">
        <f t="shared" si="164"/>
        <v>3.4289039015919558E-2</v>
      </c>
      <c r="AB165" s="35">
        <f t="shared" si="164"/>
        <v>1.2809415496112416E-2</v>
      </c>
      <c r="AC165" s="1"/>
    </row>
    <row r="166" spans="1:29" ht="14.4" x14ac:dyDescent="0.25">
      <c r="A166" s="1"/>
      <c r="B166" s="1"/>
      <c r="C166" s="1"/>
      <c r="D166" s="1"/>
      <c r="E166" s="6" t="s">
        <v>94</v>
      </c>
      <c r="F166" s="1"/>
      <c r="G166" s="35">
        <f t="shared" ref="G166:AB166" si="165">AVERAGE(G96:G112)</f>
        <v>2.3219007112535647E-2</v>
      </c>
      <c r="H166" s="35">
        <f t="shared" si="165"/>
        <v>-6.8411084051227915E-3</v>
      </c>
      <c r="I166" s="35">
        <f t="shared" si="165"/>
        <v>-2.3594850274325091E-3</v>
      </c>
      <c r="J166" s="35">
        <f t="shared" si="165"/>
        <v>0.12449013789038889</v>
      </c>
      <c r="K166" s="35">
        <f t="shared" si="165"/>
        <v>-8.4483325435990349E-3</v>
      </c>
      <c r="L166" s="35">
        <f t="shared" si="165"/>
        <v>3.9236830374074147E-2</v>
      </c>
      <c r="M166" s="35">
        <f t="shared" si="165"/>
        <v>1.2607770996095551E-2</v>
      </c>
      <c r="N166" s="35">
        <f t="shared" si="165"/>
        <v>6.6364326958697012E-2</v>
      </c>
      <c r="O166" s="35">
        <f t="shared" si="165"/>
        <v>0.18700787401574806</v>
      </c>
      <c r="P166" s="35">
        <f t="shared" si="165"/>
        <v>3.1836174873108254E-2</v>
      </c>
      <c r="Q166" s="35">
        <f t="shared" si="165"/>
        <v>2.6943986332162079E-2</v>
      </c>
      <c r="R166" s="35">
        <f t="shared" si="165"/>
        <v>2.0836202638381988E-2</v>
      </c>
      <c r="S166" s="35">
        <f t="shared" si="165"/>
        <v>3.5586721397382393E-2</v>
      </c>
      <c r="T166" s="35">
        <f t="shared" si="165"/>
        <v>6.5059564623985475E-2</v>
      </c>
      <c r="U166" s="35">
        <f t="shared" si="165"/>
        <v>4.2889191538848341E-2</v>
      </c>
      <c r="V166" s="35">
        <f t="shared" si="165"/>
        <v>2.6991952181363847E-2</v>
      </c>
      <c r="W166" s="35">
        <f t="shared" si="165"/>
        <v>8.147308085110154E-3</v>
      </c>
      <c r="X166" s="35">
        <f t="shared" si="165"/>
        <v>2.4448476901813856E-2</v>
      </c>
      <c r="Y166" s="35">
        <f t="shared" si="165"/>
        <v>5.2807385879155552E-2</v>
      </c>
      <c r="Z166" s="35">
        <f t="shared" si="165"/>
        <v>1.7488654013358345E-2</v>
      </c>
      <c r="AA166" s="35">
        <f t="shared" si="165"/>
        <v>3.3569712807306529E-2</v>
      </c>
      <c r="AB166" s="35">
        <f t="shared" si="165"/>
        <v>1.1771768781043692E-2</v>
      </c>
      <c r="AC166" s="1"/>
    </row>
    <row r="167" spans="1:29" ht="14.4" x14ac:dyDescent="0.25">
      <c r="A167" s="1"/>
      <c r="B167" s="1"/>
      <c r="C167" s="1"/>
      <c r="D167" s="1"/>
      <c r="E167" s="6" t="s">
        <v>95</v>
      </c>
      <c r="F167" s="1"/>
      <c r="G167" s="35">
        <f t="shared" ref="G167:AB167" si="166">AVERAGE(G97:G113)</f>
        <v>2.2862516489891134E-2</v>
      </c>
      <c r="H167" s="35">
        <f t="shared" si="166"/>
        <v>-7.4266465959748765E-3</v>
      </c>
      <c r="I167" s="35">
        <f t="shared" si="166"/>
        <v>1.903181425522496E-4</v>
      </c>
      <c r="J167" s="35">
        <f t="shared" si="166"/>
        <v>0.12578276684930642</v>
      </c>
      <c r="K167" s="35">
        <f t="shared" si="166"/>
        <v>-1.8736312278679126E-2</v>
      </c>
      <c r="L167" s="35">
        <f t="shared" si="166"/>
        <v>2.6012459552609023E-2</v>
      </c>
      <c r="M167" s="35">
        <f t="shared" si="166"/>
        <v>2.4007290126928194E-2</v>
      </c>
      <c r="N167" s="35">
        <f t="shared" si="166"/>
        <v>6.7950931431411898E-2</v>
      </c>
      <c r="O167" s="35">
        <f t="shared" si="166"/>
        <v>0.14960629921259844</v>
      </c>
      <c r="P167" s="35">
        <f t="shared" si="166"/>
        <v>3.1836174873108254E-2</v>
      </c>
      <c r="Q167" s="35">
        <f t="shared" si="166"/>
        <v>3.0326283275044802E-2</v>
      </c>
      <c r="R167" s="35">
        <f t="shared" si="166"/>
        <v>2.1457800242882016E-2</v>
      </c>
      <c r="S167" s="35">
        <f t="shared" si="166"/>
        <v>3.6762063008567089E-2</v>
      </c>
      <c r="T167" s="35">
        <f t="shared" si="166"/>
        <v>6.7514927267633265E-2</v>
      </c>
      <c r="U167" s="35">
        <f t="shared" si="166"/>
        <v>4.2541435268429864E-2</v>
      </c>
      <c r="V167" s="35">
        <f t="shared" si="166"/>
        <v>3.2919029178156166E-2</v>
      </c>
      <c r="W167" s="35">
        <f t="shared" si="166"/>
        <v>1.5070066907659174E-2</v>
      </c>
      <c r="X167" s="35">
        <f t="shared" si="166"/>
        <v>1.6800584770346773E-2</v>
      </c>
      <c r="Y167" s="35">
        <f t="shared" si="166"/>
        <v>4.9500499472232631E-2</v>
      </c>
      <c r="Z167" s="35">
        <f t="shared" si="166"/>
        <v>1.7140784409533014E-2</v>
      </c>
      <c r="AA167" s="35">
        <f t="shared" si="166"/>
        <v>3.4758366387617624E-2</v>
      </c>
      <c r="AB167" s="35">
        <f t="shared" si="166"/>
        <v>1.4403915349991832E-2</v>
      </c>
      <c r="AC167" s="1"/>
    </row>
    <row r="168" spans="1:29" ht="14.4" x14ac:dyDescent="0.25">
      <c r="A168" s="1"/>
      <c r="B168" s="1"/>
      <c r="C168" s="1"/>
      <c r="D168" s="1"/>
      <c r="E168" s="6" t="s">
        <v>96</v>
      </c>
      <c r="F168" s="1"/>
      <c r="G168" s="35">
        <f t="shared" ref="G168:AB168" si="167">AVERAGE(G98:G114)</f>
        <v>2.1778353807369411E-2</v>
      </c>
      <c r="H168" s="35">
        <f t="shared" si="167"/>
        <v>-4.0744111842297651E-3</v>
      </c>
      <c r="I168" s="35">
        <f t="shared" si="167"/>
        <v>1.7374844843716698E-2</v>
      </c>
      <c r="J168" s="35">
        <f t="shared" si="167"/>
        <v>0.10184880779716367</v>
      </c>
      <c r="K168" s="35">
        <f t="shared" si="167"/>
        <v>-2.1460676169968228E-2</v>
      </c>
      <c r="L168" s="35">
        <f t="shared" si="167"/>
        <v>5.382610118239959E-2</v>
      </c>
      <c r="M168" s="35">
        <f t="shared" si="167"/>
        <v>3.757342865147386E-2</v>
      </c>
      <c r="N168" s="35">
        <f t="shared" si="167"/>
        <v>5.8621538020381336E-2</v>
      </c>
      <c r="O168" s="35">
        <f t="shared" si="167"/>
        <v>0.12467191601049871</v>
      </c>
      <c r="P168" s="35">
        <f t="shared" si="167"/>
        <v>3.191460624565727E-2</v>
      </c>
      <c r="Q168" s="35">
        <f t="shared" si="167"/>
        <v>3.322031484904029E-2</v>
      </c>
      <c r="R168" s="35">
        <f t="shared" si="167"/>
        <v>1.8528295052072187E-2</v>
      </c>
      <c r="S168" s="35">
        <f t="shared" si="167"/>
        <v>3.7956330986707067E-2</v>
      </c>
      <c r="T168" s="35">
        <f t="shared" si="167"/>
        <v>9.1631129975202952E-2</v>
      </c>
      <c r="U168" s="35">
        <f t="shared" si="167"/>
        <v>5.261823449184868E-2</v>
      </c>
      <c r="V168" s="35">
        <f t="shared" si="167"/>
        <v>3.8024571355740666E-2</v>
      </c>
      <c r="W168" s="35">
        <f t="shared" si="167"/>
        <v>2.2958914093942059E-2</v>
      </c>
      <c r="X168" s="35">
        <f t="shared" si="167"/>
        <v>6.0658318878142332E-2</v>
      </c>
      <c r="Y168" s="35">
        <f t="shared" si="167"/>
        <v>3.6896797753149788E-2</v>
      </c>
      <c r="Z168" s="35">
        <f t="shared" si="167"/>
        <v>1.5049985938644025E-2</v>
      </c>
      <c r="AA168" s="35">
        <f t="shared" si="167"/>
        <v>3.0463280722666502E-2</v>
      </c>
      <c r="AB168" s="35">
        <f t="shared" si="167"/>
        <v>2.9258814042006292E-2</v>
      </c>
      <c r="AC168" s="1"/>
    </row>
    <row r="169" spans="1:29" ht="14.4" x14ac:dyDescent="0.25">
      <c r="A169" s="1"/>
      <c r="B169" s="1"/>
      <c r="C169" s="1"/>
      <c r="D169" s="1"/>
      <c r="E169" s="5" t="s">
        <v>97</v>
      </c>
      <c r="F169" s="1"/>
      <c r="G169" s="35">
        <f t="shared" ref="G169:AB169" si="168">AVERAGE(G99:G115)</f>
        <v>2.0186587712412458E-2</v>
      </c>
      <c r="H169" s="35">
        <f t="shared" si="168"/>
        <v>8.8806929286924428E-4</v>
      </c>
      <c r="I169" s="35">
        <f t="shared" si="168"/>
        <v>5.4863466420628636E-2</v>
      </c>
      <c r="J169" s="35">
        <f t="shared" si="168"/>
        <v>8.8407015721971474E-2</v>
      </c>
      <c r="K169" s="35">
        <f t="shared" si="168"/>
        <v>-1.4728496656779092E-2</v>
      </c>
      <c r="L169" s="35">
        <f t="shared" si="168"/>
        <v>9.7516623089893062E-2</v>
      </c>
      <c r="M169" s="35">
        <f t="shared" si="168"/>
        <v>5.0542595224994512E-2</v>
      </c>
      <c r="N169" s="35">
        <f t="shared" si="168"/>
        <v>4.425627808754045E-2</v>
      </c>
      <c r="O169" s="35">
        <f t="shared" si="168"/>
        <v>0.10686164229471318</v>
      </c>
      <c r="P169" s="35">
        <f t="shared" si="168"/>
        <v>3.2032253304480805E-2</v>
      </c>
      <c r="Q169" s="35">
        <f t="shared" si="168"/>
        <v>3.5290057381952747E-2</v>
      </c>
      <c r="R169" s="35">
        <f t="shared" si="168"/>
        <v>2.205310464541485E-2</v>
      </c>
      <c r="S169" s="35">
        <f t="shared" si="168"/>
        <v>3.9594312575303034E-2</v>
      </c>
      <c r="T169" s="35">
        <f t="shared" si="168"/>
        <v>0.13950954745432978</v>
      </c>
      <c r="U169" s="35">
        <f t="shared" si="168"/>
        <v>6.1901062248534235E-2</v>
      </c>
      <c r="V169" s="35">
        <f t="shared" si="168"/>
        <v>5.1700041786782128E-2</v>
      </c>
      <c r="W169" s="35">
        <f t="shared" si="168"/>
        <v>3.57440164986218E-2</v>
      </c>
      <c r="X169" s="35">
        <f t="shared" si="168"/>
        <v>9.9502968290139854E-2</v>
      </c>
      <c r="Y169" s="35">
        <f t="shared" si="168"/>
        <v>2.707970320613784E-2</v>
      </c>
      <c r="Z169" s="35">
        <f t="shared" si="168"/>
        <v>2.1785848792196309E-2</v>
      </c>
      <c r="AA169" s="35">
        <f t="shared" si="168"/>
        <v>1.27145812729107E-2</v>
      </c>
      <c r="AB169" s="35">
        <f t="shared" si="168"/>
        <v>4.6555976355514964E-2</v>
      </c>
      <c r="AC169" s="1"/>
    </row>
    <row r="170" spans="1:29" ht="14.4" x14ac:dyDescent="0.25">
      <c r="A170" s="1"/>
      <c r="B170" s="1"/>
      <c r="C170" s="1"/>
      <c r="D170" s="1"/>
      <c r="E170" s="5" t="str">
        <f t="shared" ref="E170:E182" si="169">E55</f>
        <v>1. kvartál 2022</v>
      </c>
      <c r="F170" s="1"/>
      <c r="G170" s="35">
        <f t="shared" ref="G170:AB170" si="170">AVERAGE(G100:G116)</f>
        <v>2.0128524683782699E-2</v>
      </c>
      <c r="H170" s="35">
        <f t="shared" si="170"/>
        <v>7.3305969937975312E-3</v>
      </c>
      <c r="I170" s="35">
        <f t="shared" si="170"/>
        <v>8.6321262939114241E-2</v>
      </c>
      <c r="J170" s="35">
        <f t="shared" si="170"/>
        <v>6.6640112354988068E-2</v>
      </c>
      <c r="K170" s="35">
        <f t="shared" si="170"/>
        <v>-2.5830547465513923E-3</v>
      </c>
      <c r="L170" s="35">
        <f t="shared" si="170"/>
        <v>0.16074291352373229</v>
      </c>
      <c r="M170" s="35">
        <f t="shared" si="170"/>
        <v>6.4724885250057235E-2</v>
      </c>
      <c r="N170" s="35">
        <f t="shared" si="170"/>
        <v>3.4104678955400057E-2</v>
      </c>
      <c r="O170" s="35">
        <f t="shared" si="170"/>
        <v>9.350393700787403E-2</v>
      </c>
      <c r="P170" s="35">
        <f t="shared" si="170"/>
        <v>3.2149900363304333E-2</v>
      </c>
      <c r="Q170" s="35">
        <f t="shared" si="170"/>
        <v>3.8325544464206142E-2</v>
      </c>
      <c r="R170" s="35">
        <f t="shared" si="170"/>
        <v>3.4527925244860008E-2</v>
      </c>
      <c r="S170" s="35">
        <f t="shared" si="170"/>
        <v>4.3260440559158529E-2</v>
      </c>
      <c r="T170" s="35">
        <f t="shared" si="170"/>
        <v>0.19852154743297662</v>
      </c>
      <c r="U170" s="35">
        <f t="shared" si="170"/>
        <v>8.1412840315483445E-2</v>
      </c>
      <c r="V170" s="35">
        <f t="shared" si="170"/>
        <v>7.5051632788705053E-2</v>
      </c>
      <c r="W170" s="35">
        <f t="shared" si="170"/>
        <v>5.5906303309986222E-2</v>
      </c>
      <c r="X170" s="35">
        <f t="shared" si="170"/>
        <v>0.13495425006240919</v>
      </c>
      <c r="Y170" s="35">
        <f t="shared" si="170"/>
        <v>1.7750672655499757E-2</v>
      </c>
      <c r="Z170" s="35">
        <f t="shared" si="170"/>
        <v>2.4773193540646533E-2</v>
      </c>
      <c r="AA170" s="35">
        <f t="shared" si="170"/>
        <v>-3.042625462111617E-3</v>
      </c>
      <c r="AB170" s="35">
        <f t="shared" si="170"/>
        <v>6.719138223622434E-2</v>
      </c>
      <c r="AC170" s="1"/>
    </row>
    <row r="171" spans="1:29" ht="14.4" x14ac:dyDescent="0.25">
      <c r="A171" s="1"/>
      <c r="B171" s="1"/>
      <c r="C171" s="1"/>
      <c r="D171" s="1"/>
      <c r="E171" s="5" t="str">
        <f t="shared" si="169"/>
        <v>2. kvartál 2022</v>
      </c>
      <c r="F171" s="1"/>
      <c r="G171" s="35">
        <f t="shared" ref="G171:AB171" si="171">AVERAGE(G101:G117)</f>
        <v>2.2344704497830905E-2</v>
      </c>
      <c r="H171" s="35">
        <f t="shared" si="171"/>
        <v>1.3582655477530655E-2</v>
      </c>
      <c r="I171" s="35">
        <f t="shared" si="171"/>
        <v>0.1163508576572409</v>
      </c>
      <c r="J171" s="35">
        <f t="shared" si="171"/>
        <v>4.6240501481571154E-2</v>
      </c>
      <c r="K171" s="35">
        <f t="shared" si="171"/>
        <v>1.5189715753108613E-2</v>
      </c>
      <c r="L171" s="35">
        <f t="shared" si="171"/>
        <v>0.20919202986920848</v>
      </c>
      <c r="M171" s="35">
        <f t="shared" si="171"/>
        <v>7.7689491371013095E-2</v>
      </c>
      <c r="N171" s="35">
        <f t="shared" si="171"/>
        <v>2.1911292642933851E-2</v>
      </c>
      <c r="O171" s="35">
        <f t="shared" si="171"/>
        <v>0.11536078719844932</v>
      </c>
      <c r="P171" s="35">
        <f t="shared" si="171"/>
        <v>3.2267547422127861E-2</v>
      </c>
      <c r="Q171" s="35">
        <f t="shared" si="171"/>
        <v>4.1548035711223161E-2</v>
      </c>
      <c r="R171" s="35">
        <f t="shared" si="171"/>
        <v>6.0617153658234696E-2</v>
      </c>
      <c r="S171" s="35">
        <f t="shared" si="171"/>
        <v>4.8127262821491636E-2</v>
      </c>
      <c r="T171" s="35">
        <f t="shared" si="171"/>
        <v>0.24427184274194388</v>
      </c>
      <c r="U171" s="35">
        <f t="shared" si="171"/>
        <v>0.10194425558134096</v>
      </c>
      <c r="V171" s="35">
        <f t="shared" si="171"/>
        <v>9.4558276637937311E-2</v>
      </c>
      <c r="W171" s="35">
        <f t="shared" si="171"/>
        <v>7.8368563155708656E-2</v>
      </c>
      <c r="X171" s="35">
        <f t="shared" si="171"/>
        <v>0.16513349744174677</v>
      </c>
      <c r="Y171" s="35">
        <f t="shared" si="171"/>
        <v>1.0570265772421414E-2</v>
      </c>
      <c r="Z171" s="35">
        <f t="shared" si="171"/>
        <v>2.8738824736945282E-2</v>
      </c>
      <c r="AA171" s="35">
        <f t="shared" si="171"/>
        <v>-1.2826460814869013E-3</v>
      </c>
      <c r="AB171" s="35">
        <f t="shared" si="171"/>
        <v>8.3439881927536041E-2</v>
      </c>
      <c r="AC171" s="1"/>
    </row>
    <row r="172" spans="1:29" ht="14.4" x14ac:dyDescent="0.25">
      <c r="A172" s="1"/>
      <c r="B172" s="1"/>
      <c r="C172" s="1"/>
      <c r="D172" s="1"/>
      <c r="E172" s="5" t="str">
        <f t="shared" si="169"/>
        <v>3. kvartál 2022</v>
      </c>
      <c r="F172" s="1"/>
      <c r="G172" s="35">
        <f>AVERAGE(G102:G118)</f>
        <v>2.6583810457758223E-2</v>
      </c>
      <c r="H172" s="35">
        <f t="shared" ref="H172:AB172" si="172">AVERAGE(H102:H118)</f>
        <v>2.1601648821693444E-2</v>
      </c>
      <c r="I172" s="35">
        <f t="shared" si="172"/>
        <v>0.14451912307384235</v>
      </c>
      <c r="J172" s="35">
        <f t="shared" si="172"/>
        <v>4.9673043833899755E-2</v>
      </c>
      <c r="K172" s="35">
        <f t="shared" si="172"/>
        <v>3.9832937715466754E-2</v>
      </c>
      <c r="L172" s="35">
        <f t="shared" si="172"/>
        <v>0.24314022140546007</v>
      </c>
      <c r="M172" s="35">
        <f t="shared" si="172"/>
        <v>9.1215098500974451E-2</v>
      </c>
      <c r="N172" s="35">
        <f t="shared" si="172"/>
        <v>3.71076396269873E-2</v>
      </c>
      <c r="O172" s="35">
        <f t="shared" si="172"/>
        <v>0.13284626735090954</v>
      </c>
      <c r="P172" s="35">
        <f t="shared" si="172"/>
        <v>3.2306815465793934E-2</v>
      </c>
      <c r="Q172" s="35">
        <f t="shared" si="172"/>
        <v>4.8375512406226784E-2</v>
      </c>
      <c r="R172" s="35">
        <f t="shared" si="172"/>
        <v>8.4469228869789068E-2</v>
      </c>
      <c r="S172" s="35">
        <f t="shared" si="172"/>
        <v>4.6880282128437721E-2</v>
      </c>
      <c r="T172" s="35">
        <f t="shared" si="172"/>
        <v>0.24780957005006171</v>
      </c>
      <c r="U172" s="35">
        <f t="shared" si="172"/>
        <v>0.10630395259617409</v>
      </c>
      <c r="V172" s="35">
        <f t="shared" si="172"/>
        <v>0.11573761666108248</v>
      </c>
      <c r="W172" s="35">
        <f t="shared" si="172"/>
        <v>9.9754024784176401E-2</v>
      </c>
      <c r="X172" s="35">
        <f t="shared" si="172"/>
        <v>0.14896708277899587</v>
      </c>
      <c r="Y172" s="35">
        <f t="shared" si="172"/>
        <v>1.8452848126754101E-2</v>
      </c>
      <c r="Z172" s="35">
        <f t="shared" si="172"/>
        <v>3.2982132950166762E-2</v>
      </c>
      <c r="AA172" s="35">
        <f t="shared" si="172"/>
        <v>1.2246626885488226E-3</v>
      </c>
      <c r="AB172" s="35">
        <f t="shared" si="172"/>
        <v>8.218475043419822E-2</v>
      </c>
      <c r="AC172" s="1"/>
    </row>
    <row r="173" spans="1:29" ht="14.4" x14ac:dyDescent="0.25">
      <c r="A173" s="1"/>
      <c r="B173" s="1"/>
      <c r="C173" s="1"/>
      <c r="D173" s="1"/>
      <c r="E173" s="5" t="str">
        <f t="shared" si="169"/>
        <v>4. kvartál 2022</v>
      </c>
      <c r="F173" s="1"/>
      <c r="G173" s="35">
        <f>AVERAGE(G103:G119)</f>
        <v>3.6209179237940502E-2</v>
      </c>
      <c r="H173" s="35">
        <f t="shared" ref="H173:AB173" si="173">AVERAGE(H103:H119)</f>
        <v>2.8887226267198012E-2</v>
      </c>
      <c r="I173" s="35">
        <f t="shared" si="173"/>
        <v>0.15042538066496028</v>
      </c>
      <c r="J173" s="35">
        <f t="shared" si="173"/>
        <v>4.4979623000161166E-2</v>
      </c>
      <c r="K173" s="35">
        <f t="shared" si="173"/>
        <v>6.1228554630905367E-2</v>
      </c>
      <c r="L173" s="35">
        <f t="shared" si="173"/>
        <v>0.25516199220503138</v>
      </c>
      <c r="M173" s="35">
        <f t="shared" si="173"/>
        <v>0.10504513281509148</v>
      </c>
      <c r="N173" s="35">
        <f t="shared" si="173"/>
        <v>7.4077895886182965E-2</v>
      </c>
      <c r="O173" s="35">
        <f t="shared" si="173"/>
        <v>0.14715256929383155</v>
      </c>
      <c r="P173" s="35">
        <f t="shared" si="173"/>
        <v>3.2306815465793934E-2</v>
      </c>
      <c r="Q173" s="35">
        <f t="shared" si="173"/>
        <v>5.6523279997330818E-2</v>
      </c>
      <c r="R173" s="35">
        <f t="shared" si="173"/>
        <v>0.11693844786137238</v>
      </c>
      <c r="S173" s="35">
        <f t="shared" si="173"/>
        <v>4.6517502800380799E-2</v>
      </c>
      <c r="T173" s="35">
        <f t="shared" si="173"/>
        <v>0.22739300638418047</v>
      </c>
      <c r="U173" s="35">
        <f t="shared" si="173"/>
        <v>0.11893080260925283</v>
      </c>
      <c r="V173" s="35">
        <f t="shared" si="173"/>
        <v>0.12980759133394937</v>
      </c>
      <c r="W173" s="35">
        <f t="shared" si="173"/>
        <v>0.11466763829738513</v>
      </c>
      <c r="X173" s="35">
        <f t="shared" si="173"/>
        <v>0.13082390676324276</v>
      </c>
      <c r="Y173" s="35">
        <f t="shared" si="173"/>
        <v>3.4171101100075846E-2</v>
      </c>
      <c r="Z173" s="35">
        <f t="shared" si="173"/>
        <v>2.874436858379726E-2</v>
      </c>
      <c r="AA173" s="35">
        <f t="shared" si="173"/>
        <v>1.0010058958264329E-2</v>
      </c>
      <c r="AB173" s="35">
        <f t="shared" si="173"/>
        <v>8.0026982550452666E-2</v>
      </c>
      <c r="AC173" s="1"/>
    </row>
    <row r="174" spans="1:29" ht="14.4" x14ac:dyDescent="0.25">
      <c r="A174" s="1"/>
      <c r="B174" s="1"/>
      <c r="C174" s="1"/>
      <c r="D174" s="1"/>
      <c r="E174" s="5" t="str">
        <f t="shared" si="169"/>
        <v>1. kvartál 2023</v>
      </c>
      <c r="F174" s="1"/>
      <c r="G174" s="35">
        <f>AVERAGE(G104:G120)</f>
        <v>4.4650311892654532E-2</v>
      </c>
      <c r="H174" s="35">
        <f t="shared" ref="H174:AB174" si="174">AVERAGE(H104:H120)</f>
        <v>3.5840458607094311E-2</v>
      </c>
      <c r="I174" s="35">
        <f t="shared" si="174"/>
        <v>0.15383823551218784</v>
      </c>
      <c r="J174" s="35">
        <f t="shared" si="174"/>
        <v>4.9784592419061316E-2</v>
      </c>
      <c r="K174" s="35">
        <f t="shared" si="174"/>
        <v>7.9227027154177621E-2</v>
      </c>
      <c r="L174" s="35">
        <f t="shared" si="174"/>
        <v>0.23550891466761517</v>
      </c>
      <c r="M174" s="35">
        <f t="shared" si="174"/>
        <v>0.11711074697051935</v>
      </c>
      <c r="N174" s="35">
        <f t="shared" si="174"/>
        <v>0.10299482497013562</v>
      </c>
      <c r="O174" s="35">
        <f t="shared" si="174"/>
        <v>0.15907448757959988</v>
      </c>
      <c r="P174" s="35">
        <f t="shared" si="174"/>
        <v>3.2306815465793934E-2</v>
      </c>
      <c r="Q174" s="35">
        <f t="shared" si="174"/>
        <v>6.4657011617251792E-2</v>
      </c>
      <c r="R174" s="35">
        <f t="shared" si="174"/>
        <v>0.15047653530257168</v>
      </c>
      <c r="S174" s="35">
        <f t="shared" si="174"/>
        <v>4.4689308588269111E-2</v>
      </c>
      <c r="T174" s="35">
        <f t="shared" si="174"/>
        <v>0.1958226090007798</v>
      </c>
      <c r="U174" s="35">
        <f t="shared" si="174"/>
        <v>0.11440791762953748</v>
      </c>
      <c r="V174" s="35">
        <f t="shared" si="174"/>
        <v>0.13558432356042299</v>
      </c>
      <c r="W174" s="35">
        <f t="shared" si="174"/>
        <v>0.1191109103113492</v>
      </c>
      <c r="X174" s="35">
        <f t="shared" si="174"/>
        <v>0.11510122191086682</v>
      </c>
      <c r="Y174" s="35">
        <f t="shared" si="174"/>
        <v>4.4257354730336977E-2</v>
      </c>
      <c r="Z174" s="35">
        <f t="shared" si="174"/>
        <v>2.5688700827386397E-2</v>
      </c>
      <c r="AA174" s="35">
        <f t="shared" si="174"/>
        <v>1.6342538487140106E-2</v>
      </c>
      <c r="AB174" s="35">
        <f t="shared" si="174"/>
        <v>7.4361941808881324E-2</v>
      </c>
      <c r="AC174" s="1"/>
    </row>
    <row r="175" spans="1:29" ht="14.4" x14ac:dyDescent="0.25">
      <c r="A175" s="1"/>
      <c r="B175" s="1"/>
      <c r="C175" s="1"/>
      <c r="D175" s="1"/>
      <c r="E175" s="5" t="str">
        <f t="shared" si="169"/>
        <v>2. kvartál 2023</v>
      </c>
      <c r="F175" s="1"/>
      <c r="G175" s="35">
        <f t="shared" ref="G175:AB175" si="175">AVERAGE(G105:G121)</f>
        <v>5.532769175332735E-2</v>
      </c>
      <c r="H175" s="35">
        <f t="shared" si="175"/>
        <v>4.6107295723598542E-2</v>
      </c>
      <c r="I175" s="35">
        <f t="shared" si="175"/>
        <v>0.15596512376849028</v>
      </c>
      <c r="J175" s="35">
        <f t="shared" si="175"/>
        <v>5.3909259202703036E-2</v>
      </c>
      <c r="K175" s="35">
        <f t="shared" si="175"/>
        <v>9.6759416409895285E-2</v>
      </c>
      <c r="L175" s="35">
        <f t="shared" si="175"/>
        <v>0.20691087263037153</v>
      </c>
      <c r="M175" s="35">
        <f t="shared" si="175"/>
        <v>0.12681645237879816</v>
      </c>
      <c r="N175" s="35">
        <f t="shared" si="175"/>
        <v>0.13925067531610621</v>
      </c>
      <c r="O175" s="35">
        <f t="shared" si="175"/>
        <v>0.15907448757959988</v>
      </c>
      <c r="P175" s="35">
        <f t="shared" si="175"/>
        <v>4.0039485998795872E-2</v>
      </c>
      <c r="Q175" s="35">
        <f t="shared" si="175"/>
        <v>7.287408845360116E-2</v>
      </c>
      <c r="R175" s="35">
        <f t="shared" si="175"/>
        <v>0.17887190470187991</v>
      </c>
      <c r="S175" s="35">
        <f t="shared" si="175"/>
        <v>4.5198262871436377E-2</v>
      </c>
      <c r="T175" s="35">
        <f t="shared" si="175"/>
        <v>0.16283432191010627</v>
      </c>
      <c r="U175" s="35">
        <f t="shared" si="175"/>
        <v>0.10734565686587162</v>
      </c>
      <c r="V175" s="35">
        <f t="shared" si="175"/>
        <v>0.1328705168235309</v>
      </c>
      <c r="W175" s="35">
        <f t="shared" si="175"/>
        <v>0.11532859300830139</v>
      </c>
      <c r="X175" s="35">
        <f t="shared" si="175"/>
        <v>0.10460076226654751</v>
      </c>
      <c r="Y175" s="35">
        <f t="shared" si="175"/>
        <v>5.2189657372492412E-2</v>
      </c>
      <c r="Z175" s="35">
        <f t="shared" si="175"/>
        <v>2.369540871103025E-2</v>
      </c>
      <c r="AA175" s="35">
        <f t="shared" si="175"/>
        <v>1.1351135346636081E-2</v>
      </c>
      <c r="AB175" s="35">
        <f t="shared" si="175"/>
        <v>6.5839840715423315E-2</v>
      </c>
      <c r="AC175" s="1"/>
    </row>
    <row r="176" spans="1:29" ht="14.4" x14ac:dyDescent="0.25">
      <c r="A176" s="1"/>
      <c r="B176" s="1"/>
      <c r="C176" s="1"/>
      <c r="D176" s="1"/>
      <c r="E176" s="5" t="str">
        <f t="shared" si="169"/>
        <v>3. kvartál 2023</v>
      </c>
      <c r="F176" s="1"/>
      <c r="G176" s="35">
        <f t="shared" ref="G176:AB176" si="176">AVERAGE(G106:G122)</f>
        <v>6.1983814767945705E-2</v>
      </c>
      <c r="H176" s="35">
        <f t="shared" si="176"/>
        <v>5.6730184847413413E-2</v>
      </c>
      <c r="I176" s="35">
        <f t="shared" si="176"/>
        <v>0.14108286270486003</v>
      </c>
      <c r="J176" s="35">
        <f t="shared" si="176"/>
        <v>5.5451362570951852E-2</v>
      </c>
      <c r="K176" s="35">
        <f t="shared" si="176"/>
        <v>0.10515864278696636</v>
      </c>
      <c r="L176" s="35">
        <f t="shared" si="176"/>
        <v>0.19004566851317978</v>
      </c>
      <c r="M176" s="35">
        <f t="shared" si="176"/>
        <v>0.12487565143832097</v>
      </c>
      <c r="N176" s="35">
        <f t="shared" si="176"/>
        <v>0.16842746466698161</v>
      </c>
      <c r="O176" s="35">
        <f t="shared" si="176"/>
        <v>0.15907448757959988</v>
      </c>
      <c r="P176" s="35">
        <f t="shared" si="176"/>
        <v>4.6164100596674341E-2</v>
      </c>
      <c r="Q176" s="35">
        <f t="shared" si="176"/>
        <v>7.8454445548577278E-2</v>
      </c>
      <c r="R176" s="35">
        <f t="shared" si="176"/>
        <v>0.21390149156603555</v>
      </c>
      <c r="S176" s="35">
        <f t="shared" si="176"/>
        <v>5.2626457999210188E-2</v>
      </c>
      <c r="T176" s="35">
        <f t="shared" si="176"/>
        <v>0.14936968428333333</v>
      </c>
      <c r="U176" s="35">
        <f t="shared" si="176"/>
        <v>0.10989853369264109</v>
      </c>
      <c r="V176" s="35">
        <f t="shared" si="176"/>
        <v>0.12662537559869763</v>
      </c>
      <c r="W176" s="35">
        <f t="shared" si="176"/>
        <v>0.10890905852035526</v>
      </c>
      <c r="X176" s="35">
        <f t="shared" si="176"/>
        <v>0.10945585584054518</v>
      </c>
      <c r="Y176" s="35">
        <f t="shared" si="176"/>
        <v>5.2323380122368757E-2</v>
      </c>
      <c r="Z176" s="35">
        <f t="shared" si="176"/>
        <v>2.0709304626212423E-2</v>
      </c>
      <c r="AA176" s="35">
        <f t="shared" si="176"/>
        <v>1.2643410463714602E-2</v>
      </c>
      <c r="AB176" s="35">
        <f t="shared" si="176"/>
        <v>6.6978767090960373E-2</v>
      </c>
      <c r="AC176" s="1"/>
    </row>
    <row r="177" spans="1:29" ht="14.4" x14ac:dyDescent="0.25">
      <c r="A177" s="1"/>
      <c r="B177" s="1"/>
      <c r="C177" s="1"/>
      <c r="D177" s="1"/>
      <c r="E177" s="5" t="str">
        <f t="shared" si="169"/>
        <v>4. kvartál 2023</v>
      </c>
      <c r="F177" s="1"/>
      <c r="G177" s="35">
        <f>AVERAGE(G107:G123)</f>
        <v>6.5727785447157308E-2</v>
      </c>
      <c r="H177" s="35">
        <f t="shared" ref="H177:AB177" si="177">AVERAGE(H107:H123)</f>
        <v>6.7119972648597467E-2</v>
      </c>
      <c r="I177" s="35">
        <f t="shared" si="177"/>
        <v>0.12757143161489709</v>
      </c>
      <c r="J177" s="35">
        <f t="shared" si="177"/>
        <v>5.5176974529918696E-2</v>
      </c>
      <c r="K177" s="35">
        <f t="shared" si="177"/>
        <v>0.10299481982146132</v>
      </c>
      <c r="L177" s="35">
        <f t="shared" si="177"/>
        <v>0.17614801001577748</v>
      </c>
      <c r="M177" s="35">
        <f t="shared" si="177"/>
        <v>0.12146007582683263</v>
      </c>
      <c r="N177" s="35">
        <f t="shared" si="177"/>
        <v>0.19749792124977714</v>
      </c>
      <c r="O177" s="35">
        <f t="shared" si="177"/>
        <v>0.15907448757959988</v>
      </c>
      <c r="P177" s="35">
        <f t="shared" si="177"/>
        <v>4.9473847679904606E-2</v>
      </c>
      <c r="Q177" s="35">
        <f t="shared" si="177"/>
        <v>8.2894339872919734E-2</v>
      </c>
      <c r="R177" s="35">
        <f t="shared" si="177"/>
        <v>0.22946597165953947</v>
      </c>
      <c r="S177" s="35">
        <f t="shared" si="177"/>
        <v>5.6510510662081515E-2</v>
      </c>
      <c r="T177" s="35">
        <f t="shared" si="177"/>
        <v>0.13851250437446941</v>
      </c>
      <c r="U177" s="35">
        <f t="shared" si="177"/>
        <v>0.10431985394599474</v>
      </c>
      <c r="V177" s="35">
        <f t="shared" si="177"/>
        <v>0.11728267910268231</v>
      </c>
      <c r="W177" s="35">
        <f t="shared" si="177"/>
        <v>0.10244181579420997</v>
      </c>
      <c r="X177" s="35">
        <f t="shared" si="177"/>
        <v>0.11445010338456199</v>
      </c>
      <c r="Y177" s="35">
        <f t="shared" si="177"/>
        <v>4.20768325218401E-2</v>
      </c>
      <c r="Z177" s="35">
        <f t="shared" si="177"/>
        <v>1.8649436032552136E-2</v>
      </c>
      <c r="AA177" s="35">
        <f t="shared" si="177"/>
        <v>1.8766271016896457E-2</v>
      </c>
      <c r="AB177" s="35">
        <f t="shared" si="177"/>
        <v>6.9960029064598528E-2</v>
      </c>
      <c r="AC177" s="1"/>
    </row>
    <row r="178" spans="1:29" ht="14.4" x14ac:dyDescent="0.25">
      <c r="A178" s="1"/>
      <c r="B178" s="1"/>
      <c r="C178" s="1"/>
      <c r="D178" s="1"/>
      <c r="E178" s="5" t="str">
        <f t="shared" si="169"/>
        <v>1. kvartál 2024</v>
      </c>
      <c r="F178" s="1"/>
      <c r="G178" s="35">
        <f>AVERAGE(G108:G124)</f>
        <v>7.2835983540577742E-2</v>
      </c>
      <c r="H178" s="35">
        <f t="shared" ref="H178:AB182" si="178">AVERAGE(H108:H124)</f>
        <v>7.443407771052557E-2</v>
      </c>
      <c r="I178" s="35">
        <f t="shared" si="178"/>
        <v>0.11743911491272126</v>
      </c>
      <c r="J178" s="35">
        <f t="shared" si="178"/>
        <v>3.9416199511315288E-2</v>
      </c>
      <c r="K178" s="35">
        <f t="shared" si="178"/>
        <v>0.1004420944671449</v>
      </c>
      <c r="L178" s="35">
        <f t="shared" si="178"/>
        <v>0.17303683998901642</v>
      </c>
      <c r="M178" s="35">
        <f t="shared" si="178"/>
        <v>0.11910376846229835</v>
      </c>
      <c r="N178" s="35">
        <f t="shared" si="178"/>
        <v>0.21836133536595739</v>
      </c>
      <c r="O178" s="35">
        <f t="shared" si="178"/>
        <v>0.15907448757959988</v>
      </c>
      <c r="P178" s="35">
        <f t="shared" si="178"/>
        <v>5.2783594763134871E-2</v>
      </c>
      <c r="Q178" s="35">
        <f t="shared" si="178"/>
        <v>8.6867705869064393E-2</v>
      </c>
      <c r="R178" s="35">
        <f t="shared" si="178"/>
        <v>0.23314573377231365</v>
      </c>
      <c r="S178" s="35">
        <f t="shared" si="178"/>
        <v>5.983650869334977E-2</v>
      </c>
      <c r="T178" s="35">
        <f t="shared" si="178"/>
        <v>0.1281442620047171</v>
      </c>
      <c r="U178" s="35">
        <f t="shared" si="178"/>
        <v>0.10013564106626469</v>
      </c>
      <c r="V178" s="35">
        <f t="shared" si="178"/>
        <v>0.10861485412976023</v>
      </c>
      <c r="W178" s="35">
        <f t="shared" si="178"/>
        <v>0.10036749786790448</v>
      </c>
      <c r="X178" s="35">
        <f t="shared" si="178"/>
        <v>0.11821714014487039</v>
      </c>
      <c r="Y178" s="35">
        <f t="shared" si="178"/>
        <v>3.2545388008987611E-2</v>
      </c>
      <c r="Z178" s="35">
        <f t="shared" si="178"/>
        <v>1.2754098059885711E-2</v>
      </c>
      <c r="AA178" s="35">
        <f t="shared" si="178"/>
        <v>2.6754516284088321E-2</v>
      </c>
      <c r="AB178" s="35">
        <f t="shared" si="178"/>
        <v>7.3206790365340974E-2</v>
      </c>
      <c r="AC178" s="1"/>
    </row>
    <row r="179" spans="1:29" ht="14.4" x14ac:dyDescent="0.25">
      <c r="A179" s="1"/>
      <c r="B179" s="1"/>
      <c r="C179" s="1"/>
      <c r="D179" s="1"/>
      <c r="E179" s="5" t="str">
        <f t="shared" si="169"/>
        <v>2. kvartál 2024</v>
      </c>
      <c r="F179" s="1"/>
      <c r="G179" s="35">
        <f>AVERAGE(G109:G125)</f>
        <v>7.5724956180231798E-2</v>
      </c>
      <c r="H179" s="35">
        <f t="shared" si="178"/>
        <v>8.2690129811479093E-2</v>
      </c>
      <c r="I179" s="35">
        <f t="shared" si="178"/>
        <v>0.1186519324651116</v>
      </c>
      <c r="J179" s="35">
        <f t="shared" si="178"/>
        <v>1.2527435110993612E-2</v>
      </c>
      <c r="K179" s="35">
        <f t="shared" si="178"/>
        <v>8.9925486651808301E-2</v>
      </c>
      <c r="L179" s="35">
        <f t="shared" si="178"/>
        <v>0.17709647871008879</v>
      </c>
      <c r="M179" s="35">
        <f t="shared" si="178"/>
        <v>0.11674632571993016</v>
      </c>
      <c r="N179" s="35">
        <f t="shared" si="178"/>
        <v>0.22407406040612263</v>
      </c>
      <c r="O179" s="35">
        <f t="shared" si="178"/>
        <v>0.15907448757959988</v>
      </c>
      <c r="P179" s="35">
        <f t="shared" si="178"/>
        <v>4.9653341090057708E-2</v>
      </c>
      <c r="Q179" s="35">
        <f t="shared" si="178"/>
        <v>0.10160483008974294</v>
      </c>
      <c r="R179" s="35">
        <f t="shared" si="178"/>
        <v>0.22076667913021025</v>
      </c>
      <c r="S179" s="35">
        <f t="shared" si="178"/>
        <v>6.2048166678054378E-2</v>
      </c>
      <c r="T179" s="35">
        <f t="shared" si="178"/>
        <v>0.12567589741473426</v>
      </c>
      <c r="U179" s="35">
        <f t="shared" si="178"/>
        <v>9.6534605737837412E-2</v>
      </c>
      <c r="V179" s="35">
        <f t="shared" si="178"/>
        <v>0.10967284430799389</v>
      </c>
      <c r="W179" s="35">
        <f t="shared" si="178"/>
        <v>0.10202673914907041</v>
      </c>
      <c r="X179" s="35">
        <f t="shared" si="178"/>
        <v>0.11815302159641454</v>
      </c>
      <c r="Y179" s="35">
        <f t="shared" si="178"/>
        <v>2.0966503795259502E-2</v>
      </c>
      <c r="Z179" s="35">
        <f t="shared" si="178"/>
        <v>1.3285158033896356E-2</v>
      </c>
      <c r="AA179" s="35">
        <f t="shared" si="178"/>
        <v>3.7733497587995435E-2</v>
      </c>
      <c r="AB179" s="35">
        <f t="shared" si="178"/>
        <v>7.5411023281926476E-2</v>
      </c>
      <c r="AC179" s="1"/>
    </row>
    <row r="180" spans="1:29" ht="14.4" x14ac:dyDescent="0.25">
      <c r="A180" s="1"/>
      <c r="B180" s="1"/>
      <c r="C180" s="1"/>
      <c r="D180" s="1"/>
      <c r="E180" s="5" t="str">
        <f t="shared" si="169"/>
        <v>3. kvartál 2024</v>
      </c>
      <c r="F180" s="1"/>
      <c r="G180" s="35">
        <f t="shared" ref="G180:J180" si="179">AVERAGE(G110:G126)</f>
        <v>8.1458231741996207E-2</v>
      </c>
      <c r="H180" s="35">
        <f t="shared" si="179"/>
        <v>9.09714844103508E-2</v>
      </c>
      <c r="I180" s="35">
        <f t="shared" si="179"/>
        <v>0.12364257277599675</v>
      </c>
      <c r="J180" s="35">
        <f t="shared" si="179"/>
        <v>-2.1075289953573197E-2</v>
      </c>
      <c r="K180" s="35">
        <f t="shared" si="178"/>
        <v>7.7236471087420919E-2</v>
      </c>
      <c r="L180" s="35">
        <f t="shared" si="178"/>
        <v>0.18350573890345354</v>
      </c>
      <c r="M180" s="35">
        <f t="shared" si="178"/>
        <v>0.11703970179803734</v>
      </c>
      <c r="N180" s="35">
        <f t="shared" si="178"/>
        <v>0.22854983838340304</v>
      </c>
      <c r="O180" s="35">
        <f t="shared" si="178"/>
        <v>0.1565350888126773</v>
      </c>
      <c r="P180" s="35">
        <f t="shared" si="178"/>
        <v>4.9464954578436637E-2</v>
      </c>
      <c r="Q180" s="35">
        <f t="shared" si="178"/>
        <v>0.11394169289334143</v>
      </c>
      <c r="R180" s="35">
        <f t="shared" si="178"/>
        <v>0.20682500361443698</v>
      </c>
      <c r="S180" s="35">
        <f t="shared" si="178"/>
        <v>6.1350079455056328E-2</v>
      </c>
      <c r="T180" s="35">
        <f t="shared" si="178"/>
        <v>0.12044190813747203</v>
      </c>
      <c r="U180" s="35">
        <f t="shared" si="178"/>
        <v>9.1930016175314017E-2</v>
      </c>
      <c r="V180" s="35">
        <f t="shared" si="178"/>
        <v>0.11608392363886566</v>
      </c>
      <c r="W180" s="35">
        <f t="shared" si="178"/>
        <v>0.10463233415822534</v>
      </c>
      <c r="X180" s="35">
        <f t="shared" si="178"/>
        <v>0.12042524309019104</v>
      </c>
      <c r="Y180" s="35">
        <f t="shared" si="178"/>
        <v>7.8072385469933562E-3</v>
      </c>
      <c r="Z180" s="35">
        <f t="shared" si="178"/>
        <v>1.6511456322386479E-2</v>
      </c>
      <c r="AA180" s="35">
        <f t="shared" si="178"/>
        <v>3.8615451021365536E-2</v>
      </c>
      <c r="AB180" s="35">
        <f t="shared" si="178"/>
        <v>7.40566856962631E-2</v>
      </c>
      <c r="AC180" s="1"/>
    </row>
    <row r="181" spans="1:29" ht="14.4" x14ac:dyDescent="0.25">
      <c r="A181" s="1"/>
      <c r="B181" s="1"/>
      <c r="C181" s="1"/>
      <c r="D181" s="1"/>
      <c r="E181" s="5" t="str">
        <f t="shared" si="169"/>
        <v>4. kvartál 2024</v>
      </c>
      <c r="F181" s="1"/>
      <c r="G181" s="35">
        <f t="shared" ref="G181:V182" si="180">AVERAGE(G111:G127)</f>
        <v>8.567280473065883E-2</v>
      </c>
      <c r="H181" s="35">
        <f t="shared" si="180"/>
        <v>0.10162112695792075</v>
      </c>
      <c r="I181" s="35">
        <f t="shared" si="180"/>
        <v>0.13230662698860729</v>
      </c>
      <c r="J181" s="35">
        <f t="shared" si="180"/>
        <v>-4.6674426308186467E-2</v>
      </c>
      <c r="K181" s="35">
        <f t="shared" si="178"/>
        <v>6.7349554661875782E-2</v>
      </c>
      <c r="L181" s="35">
        <f t="shared" si="178"/>
        <v>0.20163927838812731</v>
      </c>
      <c r="M181" s="35">
        <f t="shared" si="178"/>
        <v>0.1092714047488085</v>
      </c>
      <c r="N181" s="35">
        <f t="shared" si="178"/>
        <v>0.22614828535219966</v>
      </c>
      <c r="O181" s="35">
        <f t="shared" si="178"/>
        <v>0.15348781029237024</v>
      </c>
      <c r="P181" s="35">
        <f t="shared" si="178"/>
        <v>5.1849106470586277E-2</v>
      </c>
      <c r="Q181" s="35">
        <f t="shared" si="178"/>
        <v>0.12571689078043619</v>
      </c>
      <c r="R181" s="35">
        <f t="shared" si="178"/>
        <v>0.19712039306199702</v>
      </c>
      <c r="S181" s="35">
        <f t="shared" si="178"/>
        <v>6.4575807102526889E-2</v>
      </c>
      <c r="T181" s="35">
        <f t="shared" si="178"/>
        <v>0.117758261628298</v>
      </c>
      <c r="U181" s="35">
        <f t="shared" si="178"/>
        <v>9.1269568275551397E-2</v>
      </c>
      <c r="V181" s="35">
        <f t="shared" si="178"/>
        <v>0.12294230862998751</v>
      </c>
      <c r="W181" s="35">
        <f t="shared" si="178"/>
        <v>0.11208439320147627</v>
      </c>
      <c r="X181" s="35">
        <f t="shared" si="178"/>
        <v>0.13002215459358799</v>
      </c>
      <c r="Y181" s="35">
        <f t="shared" si="178"/>
        <v>2.0575133674506298E-3</v>
      </c>
      <c r="Z181" s="35">
        <f t="shared" si="178"/>
        <v>2.1216923379411376E-2</v>
      </c>
      <c r="AA181" s="35">
        <f t="shared" si="178"/>
        <v>2.8187750995583703E-2</v>
      </c>
      <c r="AB181" s="35">
        <f t="shared" si="178"/>
        <v>7.2831878010901102E-2</v>
      </c>
      <c r="AC181" s="1"/>
    </row>
    <row r="182" spans="1:29" ht="14.4" x14ac:dyDescent="0.25">
      <c r="A182" s="1"/>
      <c r="B182" s="1"/>
      <c r="C182" s="1"/>
      <c r="D182" s="1"/>
      <c r="E182" s="5" t="str">
        <f t="shared" si="169"/>
        <v>1. kvartál 2025</v>
      </c>
      <c r="F182" s="1"/>
      <c r="G182" s="35">
        <f t="shared" si="180"/>
        <v>8.8200053568172468E-2</v>
      </c>
      <c r="H182" s="35">
        <f t="shared" si="180"/>
        <v>0.11252634567793283</v>
      </c>
      <c r="I182" s="35">
        <f t="shared" si="180"/>
        <v>0.13925901525635362</v>
      </c>
      <c r="J182" s="35">
        <f t="shared" si="180"/>
        <v>-5.6849850863301458E-2</v>
      </c>
      <c r="K182" s="35">
        <f t="shared" si="180"/>
        <v>5.774156416948828E-2</v>
      </c>
      <c r="L182" s="35">
        <f t="shared" si="180"/>
        <v>0.21086667940125389</v>
      </c>
      <c r="M182" s="35">
        <f t="shared" si="180"/>
        <v>9.9423870328680067E-2</v>
      </c>
      <c r="N182" s="35">
        <f t="shared" si="180"/>
        <v>0.2297462400954588</v>
      </c>
      <c r="O182" s="35">
        <f t="shared" si="180"/>
        <v>0.14976335876755048</v>
      </c>
      <c r="P182" s="35">
        <f t="shared" si="180"/>
        <v>5.423325836273591E-2</v>
      </c>
      <c r="Q182" s="35">
        <f t="shared" si="180"/>
        <v>0.13602661987945849</v>
      </c>
      <c r="R182" s="35">
        <f t="shared" si="180"/>
        <v>0.18796485870344046</v>
      </c>
      <c r="S182" s="35">
        <f t="shared" si="180"/>
        <v>6.6822847614213074E-2</v>
      </c>
      <c r="T182" s="35">
        <f t="shared" si="180"/>
        <v>0.11860735656753396</v>
      </c>
      <c r="U182" s="35">
        <f t="shared" si="180"/>
        <v>9.2607886709265647E-2</v>
      </c>
      <c r="V182" s="35">
        <f t="shared" si="180"/>
        <v>0.12712143505900034</v>
      </c>
      <c r="W182" s="35">
        <f t="shared" si="178"/>
        <v>0.12178298687816325</v>
      </c>
      <c r="X182" s="35">
        <f t="shared" si="178"/>
        <v>0.13613763556930772</v>
      </c>
      <c r="Y182" s="35">
        <f t="shared" si="178"/>
        <v>1.3251573707087128E-3</v>
      </c>
      <c r="Z182" s="35">
        <f t="shared" si="178"/>
        <v>3.5190771973252648E-2</v>
      </c>
      <c r="AA182" s="35">
        <f t="shared" si="178"/>
        <v>1.7393276958098419E-2</v>
      </c>
      <c r="AB182" s="35">
        <f t="shared" si="178"/>
        <v>7.0018077164146791E-2</v>
      </c>
      <c r="AC182" s="1"/>
    </row>
    <row r="183" spans="1:2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10.4" x14ac:dyDescent="0.25">
      <c r="A184" s="1"/>
      <c r="B184" s="1"/>
      <c r="C184" s="14"/>
      <c r="D184" s="14"/>
      <c r="E184" s="64" t="s">
        <v>150</v>
      </c>
      <c r="F184" s="37"/>
      <c r="G184" s="17" t="str">
        <f t="shared" ref="G184:AB184" si="181">G2</f>
        <v>08.11 Dekoračné a stavebné kamene, vápenec, sadrovec, krieda a bridlica</v>
      </c>
      <c r="H184" s="17" t="str">
        <f t="shared" si="181"/>
        <v>08.12 Prírodné piesky</v>
      </c>
      <c r="I184" s="17" t="str">
        <f t="shared" si="181"/>
        <v>16.10 Drevo, rezané a hoblované</v>
      </c>
      <c r="J184" s="17" t="str">
        <f t="shared" si="181"/>
        <v>16.21 Dyhy a drevené panely</v>
      </c>
      <c r="K184" s="17" t="str">
        <f t="shared" si="181"/>
        <v>16.23 Ostatné výrobky stavebného stolárstva a tesárstva</v>
      </c>
      <c r="L184" s="17" t="str">
        <f t="shared" si="181"/>
        <v>19.20 Rafinárske ropné produkty</v>
      </c>
      <c r="M184" s="17" t="str">
        <f t="shared" si="181"/>
        <v xml:space="preserve">22.21 Dosky, fólie, hadice a profily z plastov </v>
      </c>
      <c r="N184" s="17" t="str">
        <f t="shared" si="181"/>
        <v>22.23 Stavebné výrobky z plastov</v>
      </c>
      <c r="O184" s="17" t="str">
        <f t="shared" si="181"/>
        <v>23.11 Ploché sklo *(dáta len od 2019)</v>
      </c>
      <c r="P184" s="17" t="str">
        <f t="shared" si="181"/>
        <v>23.19 Ostatné opracované sklo vrátane technického skla</v>
      </c>
      <c r="Q184" s="17" t="str">
        <f t="shared" si="181"/>
        <v>23.51 Cement</v>
      </c>
      <c r="R184" s="17" t="str">
        <f t="shared" si="181"/>
        <v xml:space="preserve">23.52 Vápno a sadra </v>
      </c>
      <c r="S184" s="17" t="str">
        <f t="shared" si="181"/>
        <v>23.60 Výrobky z betónu, cementu a sadry</v>
      </c>
      <c r="T184" s="17" t="str">
        <f t="shared" si="181"/>
        <v>24.10 Železo, oceľ a ferozliatiny</v>
      </c>
      <c r="U184" s="17" t="str">
        <f t="shared" si="181"/>
        <v>24.20 Rúry, rúrky, duté profily a príslušenstvo k nim, z ocele</v>
      </c>
      <c r="V184" s="17" t="str">
        <f t="shared" si="181"/>
        <v>24.30 Ostatné výrobky prvotného spracovania ocele</v>
      </c>
      <c r="W184" s="17" t="str">
        <f t="shared" si="181"/>
        <v>24.42 Hliník</v>
      </c>
      <c r="X184" s="17" t="str">
        <f t="shared" si="181"/>
        <v>24.44 Meď a výrobky z medi</v>
      </c>
      <c r="Y184" s="17" t="str">
        <f t="shared" si="181"/>
        <v>25.11 Kovové konštrukcie a časti konštrukcie</v>
      </c>
      <c r="Z184" s="17" t="str">
        <f t="shared" si="181"/>
        <v>25.93 Drôtené výrobky, reťaze a pružiny</v>
      </c>
      <c r="AA184" s="17" t="str">
        <f t="shared" si="181"/>
        <v xml:space="preserve">26.11 Výroba elektronických komponentov </v>
      </c>
      <c r="AB184" s="17" t="str">
        <f t="shared" si="181"/>
        <v>27.30 Káble a káblové zariadenia</v>
      </c>
      <c r="AC184" s="1"/>
    </row>
    <row r="185" spans="1:29" ht="14.4" x14ac:dyDescent="0.25">
      <c r="A185" s="1"/>
      <c r="B185" s="14"/>
      <c r="C185" s="14"/>
      <c r="D185" s="5" t="s">
        <v>101</v>
      </c>
      <c r="E185" s="5" t="str">
        <f>E134</f>
        <v>1. kvartál 2013</v>
      </c>
      <c r="F185" s="14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1"/>
    </row>
    <row r="186" spans="1:29" ht="14.4" x14ac:dyDescent="0.25">
      <c r="A186" s="1"/>
      <c r="B186" s="14"/>
      <c r="C186" s="14"/>
      <c r="D186" s="14"/>
      <c r="E186" s="5" t="str">
        <f t="shared" ref="E186:E233" si="182">E135</f>
        <v>2. kvartál 2013</v>
      </c>
      <c r="F186" s="14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1"/>
    </row>
    <row r="187" spans="1:29" ht="14.4" x14ac:dyDescent="0.25">
      <c r="A187" s="1"/>
      <c r="B187" s="14"/>
      <c r="C187" s="14"/>
      <c r="D187" s="14"/>
      <c r="E187" s="5" t="str">
        <f t="shared" si="182"/>
        <v>3. kvartál 2013</v>
      </c>
      <c r="F187" s="14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1"/>
    </row>
    <row r="188" spans="1:29" ht="14.4" x14ac:dyDescent="0.25">
      <c r="A188" s="1"/>
      <c r="B188" s="1"/>
      <c r="C188" s="1"/>
      <c r="D188" s="1"/>
      <c r="E188" s="5" t="str">
        <f t="shared" si="182"/>
        <v>4. kvartál 2013</v>
      </c>
      <c r="F188" s="1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1"/>
    </row>
    <row r="189" spans="1:29" ht="14.4" x14ac:dyDescent="0.25">
      <c r="A189" s="1"/>
      <c r="B189" s="1"/>
      <c r="C189" s="1"/>
      <c r="D189" s="1"/>
      <c r="E189" s="5" t="str">
        <f t="shared" si="182"/>
        <v>1. kvartál 2014</v>
      </c>
      <c r="F189" s="1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1"/>
    </row>
    <row r="190" spans="1:29" ht="14.4" x14ac:dyDescent="0.25">
      <c r="A190" s="1"/>
      <c r="B190" s="1"/>
      <c r="C190" s="1"/>
      <c r="D190" s="1"/>
      <c r="E190" s="5" t="str">
        <f t="shared" si="182"/>
        <v>2. kvartál 2014</v>
      </c>
      <c r="F190" s="1"/>
      <c r="G190" s="35">
        <f t="shared" ref="G190:N199" si="183">G139</f>
        <v>3.2973450419140574E-3</v>
      </c>
      <c r="H190" s="35">
        <f t="shared" si="183"/>
        <v>-8.3188248529957182E-3</v>
      </c>
      <c r="I190" s="35">
        <f t="shared" si="183"/>
        <v>6.2627529949670479E-3</v>
      </c>
      <c r="J190" s="35">
        <f t="shared" si="183"/>
        <v>4.6872911764757913E-2</v>
      </c>
      <c r="K190" s="35">
        <f t="shared" si="183"/>
        <v>1.9784945558940399E-3</v>
      </c>
      <c r="L190" s="35">
        <f t="shared" si="183"/>
        <v>0.14618901866155581</v>
      </c>
      <c r="M190" s="35">
        <f t="shared" si="183"/>
        <v>1.50067492572538E-2</v>
      </c>
      <c r="N190" s="35">
        <f t="shared" si="183"/>
        <v>1.638879027651096E-2</v>
      </c>
      <c r="O190" s="77" t="s">
        <v>153</v>
      </c>
      <c r="P190" s="35">
        <f t="shared" ref="P190:AB190" si="184">P139</f>
        <v>0</v>
      </c>
      <c r="Q190" s="35">
        <f t="shared" si="184"/>
        <v>-1.9537484290215908E-2</v>
      </c>
      <c r="R190" s="35">
        <f t="shared" si="184"/>
        <v>2.0087462137409928E-2</v>
      </c>
      <c r="S190" s="35">
        <f t="shared" si="184"/>
        <v>-4.0615957344700811E-2</v>
      </c>
      <c r="T190" s="35">
        <f t="shared" si="184"/>
        <v>1.1007380926005386E-2</v>
      </c>
      <c r="U190" s="35">
        <f t="shared" si="184"/>
        <v>1.7034013407703844E-2</v>
      </c>
      <c r="V190" s="35">
        <f t="shared" si="184"/>
        <v>4.9558713714198802E-2</v>
      </c>
      <c r="W190" s="35">
        <f t="shared" si="184"/>
        <v>2.7761317531811778E-3</v>
      </c>
      <c r="X190" s="35">
        <f t="shared" si="184"/>
        <v>-2.979097320305717E-2</v>
      </c>
      <c r="Y190" s="35">
        <f t="shared" si="184"/>
        <v>4.0481114184552653E-3</v>
      </c>
      <c r="Z190" s="35">
        <f t="shared" si="184"/>
        <v>1.0663947675002124E-2</v>
      </c>
      <c r="AA190" s="35">
        <f t="shared" si="184"/>
        <v>1.5781836482677992E-2</v>
      </c>
      <c r="AB190" s="35">
        <f t="shared" si="184"/>
        <v>-3.9066017531292005E-3</v>
      </c>
      <c r="AC190" s="1"/>
    </row>
    <row r="191" spans="1:29" ht="14.4" x14ac:dyDescent="0.25">
      <c r="A191" s="1"/>
      <c r="B191" s="1"/>
      <c r="C191" s="1"/>
      <c r="D191" s="1"/>
      <c r="E191" s="5" t="str">
        <f t="shared" si="182"/>
        <v>3. kvartál 2014</v>
      </c>
      <c r="F191" s="1"/>
      <c r="G191" s="35">
        <f t="shared" si="183"/>
        <v>3.5173777352266859E-3</v>
      </c>
      <c r="H191" s="35">
        <f t="shared" si="183"/>
        <v>-9.3775554749221893E-3</v>
      </c>
      <c r="I191" s="35">
        <f t="shared" si="183"/>
        <v>1.4397632884402071E-2</v>
      </c>
      <c r="J191" s="35">
        <f t="shared" si="183"/>
        <v>5.1672091076598127E-2</v>
      </c>
      <c r="K191" s="35">
        <f t="shared" si="183"/>
        <v>1.0149221718096669E-2</v>
      </c>
      <c r="L191" s="35">
        <f t="shared" si="183"/>
        <v>0.12647786385179519</v>
      </c>
      <c r="M191" s="35">
        <f t="shared" si="183"/>
        <v>1.7205219343179055E-2</v>
      </c>
      <c r="N191" s="35">
        <f t="shared" si="183"/>
        <v>1.8822979953748275E-2</v>
      </c>
      <c r="O191" s="77" t="s">
        <v>153</v>
      </c>
      <c r="P191" s="35">
        <f t="shared" ref="P191:AB191" si="185">P140</f>
        <v>0</v>
      </c>
      <c r="Q191" s="35">
        <f t="shared" si="185"/>
        <v>-1.8593205517882842E-2</v>
      </c>
      <c r="R191" s="35">
        <f t="shared" si="185"/>
        <v>1.7135848438057599E-2</v>
      </c>
      <c r="S191" s="35">
        <f t="shared" si="185"/>
        <v>-3.5743119534224314E-2</v>
      </c>
      <c r="T191" s="35">
        <f t="shared" si="185"/>
        <v>1.638718441352267E-2</v>
      </c>
      <c r="U191" s="35">
        <f t="shared" si="185"/>
        <v>1.2948568884161616E-2</v>
      </c>
      <c r="V191" s="35">
        <f t="shared" si="185"/>
        <v>5.18727590439233E-2</v>
      </c>
      <c r="W191" s="35">
        <f t="shared" si="185"/>
        <v>-6.8691064705863247E-4</v>
      </c>
      <c r="X191" s="35">
        <f t="shared" si="185"/>
        <v>-3.0503290785774326E-2</v>
      </c>
      <c r="Y191" s="35">
        <f t="shared" si="185"/>
        <v>3.8980172382598911E-3</v>
      </c>
      <c r="Z191" s="35">
        <f t="shared" si="185"/>
        <v>8.0973029655105784E-3</v>
      </c>
      <c r="AA191" s="35">
        <f t="shared" si="185"/>
        <v>1.4048338575531579E-2</v>
      </c>
      <c r="AB191" s="35">
        <f t="shared" si="185"/>
        <v>-2.9956882770069246E-3</v>
      </c>
      <c r="AC191" s="1"/>
    </row>
    <row r="192" spans="1:29" ht="14.4" x14ac:dyDescent="0.25">
      <c r="A192" s="1"/>
      <c r="B192" s="1"/>
      <c r="C192" s="1"/>
      <c r="D192" s="1"/>
      <c r="E192" s="5" t="str">
        <f t="shared" si="182"/>
        <v>4. kvartál 2014</v>
      </c>
      <c r="F192" s="1"/>
      <c r="G192" s="35">
        <f t="shared" si="183"/>
        <v>4.6077546832694171E-3</v>
      </c>
      <c r="H192" s="35">
        <f t="shared" si="183"/>
        <v>-7.708624375492773E-3</v>
      </c>
      <c r="I192" s="35">
        <f t="shared" si="183"/>
        <v>1.8594434967124276E-2</v>
      </c>
      <c r="J192" s="35">
        <f t="shared" si="183"/>
        <v>5.1797206382472677E-2</v>
      </c>
      <c r="K192" s="35">
        <f t="shared" si="183"/>
        <v>1.301674300028618E-2</v>
      </c>
      <c r="L192" s="35">
        <f t="shared" si="183"/>
        <v>9.924964263810937E-2</v>
      </c>
      <c r="M192" s="35">
        <f t="shared" si="183"/>
        <v>1.6382144370961256E-2</v>
      </c>
      <c r="N192" s="35">
        <f t="shared" si="183"/>
        <v>2.1067424187046834E-2</v>
      </c>
      <c r="O192" s="77" t="s">
        <v>153</v>
      </c>
      <c r="P192" s="35">
        <f t="shared" ref="P192:AB192" si="186">P141</f>
        <v>0</v>
      </c>
      <c r="Q192" s="35">
        <f t="shared" si="186"/>
        <v>-1.7607289869579067E-2</v>
      </c>
      <c r="R192" s="35">
        <f t="shared" si="186"/>
        <v>1.4747552493500979E-2</v>
      </c>
      <c r="S192" s="35">
        <f t="shared" si="186"/>
        <v>-3.2436437251396499E-2</v>
      </c>
      <c r="T192" s="35">
        <f t="shared" si="186"/>
        <v>1.3251659458974463E-2</v>
      </c>
      <c r="U192" s="35">
        <f t="shared" si="186"/>
        <v>8.1385980850465622E-3</v>
      </c>
      <c r="V192" s="35">
        <f t="shared" si="186"/>
        <v>5.1744804078248156E-2</v>
      </c>
      <c r="W192" s="35">
        <f t="shared" si="186"/>
        <v>-3.0600274926387036E-3</v>
      </c>
      <c r="X192" s="35">
        <f t="shared" si="186"/>
        <v>-3.179839035111965E-2</v>
      </c>
      <c r="Y192" s="35">
        <f t="shared" si="186"/>
        <v>3.3598980638342778E-3</v>
      </c>
      <c r="Z192" s="35">
        <f t="shared" si="186"/>
        <v>6.3977485780511564E-3</v>
      </c>
      <c r="AA192" s="35">
        <f t="shared" si="186"/>
        <v>1.0557683132265192E-2</v>
      </c>
      <c r="AB192" s="35">
        <f t="shared" si="186"/>
        <v>-3.4169743577999339E-3</v>
      </c>
      <c r="AC192" s="1"/>
    </row>
    <row r="193" spans="1:29" ht="14.4" x14ac:dyDescent="0.25">
      <c r="A193" s="1"/>
      <c r="B193" s="1"/>
      <c r="C193" s="1"/>
      <c r="D193" s="1"/>
      <c r="E193" s="5" t="str">
        <f t="shared" si="182"/>
        <v>1. kvartál 2015</v>
      </c>
      <c r="F193" s="1"/>
      <c r="G193" s="35">
        <f t="shared" si="183"/>
        <v>5.2299442309557227E-3</v>
      </c>
      <c r="H193" s="35">
        <f t="shared" si="183"/>
        <v>-6.0296480864807751E-3</v>
      </c>
      <c r="I193" s="35">
        <f t="shared" si="183"/>
        <v>1.9665821397556751E-2</v>
      </c>
      <c r="J193" s="35">
        <f t="shared" si="183"/>
        <v>4.7492274727480403E-2</v>
      </c>
      <c r="K193" s="35">
        <f t="shared" si="183"/>
        <v>1.1927138149372588E-2</v>
      </c>
      <c r="L193" s="35">
        <f t="shared" si="183"/>
        <v>7.9034070744885054E-2</v>
      </c>
      <c r="M193" s="35">
        <f t="shared" si="183"/>
        <v>1.380812033332037E-2</v>
      </c>
      <c r="N193" s="35">
        <f t="shared" si="183"/>
        <v>2.0542601609553793E-2</v>
      </c>
      <c r="O193" s="77" t="s">
        <v>153</v>
      </c>
      <c r="P193" s="35">
        <f t="shared" ref="P193:AB193" si="187">P142</f>
        <v>0</v>
      </c>
      <c r="Q193" s="35">
        <f t="shared" si="187"/>
        <v>-1.8283131645781929E-2</v>
      </c>
      <c r="R193" s="35">
        <f t="shared" si="187"/>
        <v>1.2359256548944356E-2</v>
      </c>
      <c r="S193" s="35">
        <f t="shared" si="187"/>
        <v>-2.9316341038544722E-2</v>
      </c>
      <c r="T193" s="35">
        <f t="shared" si="187"/>
        <v>-5.5211003976563628E-3</v>
      </c>
      <c r="U193" s="35">
        <f t="shared" si="187"/>
        <v>3.1145571418756558E-3</v>
      </c>
      <c r="V193" s="35">
        <f t="shared" si="187"/>
        <v>4.6949531676924096E-2</v>
      </c>
      <c r="W193" s="35">
        <f t="shared" si="187"/>
        <v>-2.5964099643611431E-3</v>
      </c>
      <c r="X193" s="35">
        <f t="shared" si="187"/>
        <v>-3.4438289543513266E-2</v>
      </c>
      <c r="Y193" s="35">
        <f t="shared" si="187"/>
        <v>3.7673680404669433E-3</v>
      </c>
      <c r="Z193" s="35">
        <f t="shared" si="187"/>
        <v>2.9042568429000766E-3</v>
      </c>
      <c r="AA193" s="35">
        <f t="shared" si="187"/>
        <v>6.9294533761085379E-3</v>
      </c>
      <c r="AB193" s="35">
        <f t="shared" si="187"/>
        <v>-3.1805267203019283E-3</v>
      </c>
      <c r="AC193" s="1"/>
    </row>
    <row r="194" spans="1:29" ht="14.4" x14ac:dyDescent="0.25">
      <c r="A194" s="1"/>
      <c r="B194" s="1"/>
      <c r="C194" s="1"/>
      <c r="D194" s="1"/>
      <c r="E194" s="5" t="str">
        <f t="shared" si="182"/>
        <v>2. kvartál 2015</v>
      </c>
      <c r="F194" s="1"/>
      <c r="G194" s="35">
        <f t="shared" si="183"/>
        <v>5.2000865112313572E-3</v>
      </c>
      <c r="H194" s="35">
        <f t="shared" si="183"/>
        <v>-6.7004314567446696E-3</v>
      </c>
      <c r="I194" s="35">
        <f t="shared" si="183"/>
        <v>2.0400443702760597E-2</v>
      </c>
      <c r="J194" s="35">
        <f t="shared" si="183"/>
        <v>4.2928962625139247E-2</v>
      </c>
      <c r="K194" s="35">
        <f t="shared" si="183"/>
        <v>8.1820119803123967E-3</v>
      </c>
      <c r="L194" s="35">
        <f t="shared" si="183"/>
        <v>5.4226444375135407E-2</v>
      </c>
      <c r="M194" s="35">
        <f t="shared" si="183"/>
        <v>9.6504159161003682E-3</v>
      </c>
      <c r="N194" s="35">
        <f t="shared" si="183"/>
        <v>1.8505253873920938E-2</v>
      </c>
      <c r="O194" s="77" t="s">
        <v>153</v>
      </c>
      <c r="P194" s="35">
        <f t="shared" ref="P194:AB194" si="188">P143</f>
        <v>0</v>
      </c>
      <c r="Q194" s="35">
        <f t="shared" si="188"/>
        <v>-1.8914261624271282E-2</v>
      </c>
      <c r="R194" s="35">
        <f t="shared" si="188"/>
        <v>1.221358825389285E-2</v>
      </c>
      <c r="S194" s="35">
        <f t="shared" si="188"/>
        <v>-2.5671903682842421E-2</v>
      </c>
      <c r="T194" s="35">
        <f t="shared" si="188"/>
        <v>-2.1071972854095143E-2</v>
      </c>
      <c r="U194" s="35">
        <f t="shared" si="188"/>
        <v>-5.2088383255266936E-4</v>
      </c>
      <c r="V194" s="35">
        <f t="shared" si="188"/>
        <v>3.858607007724256E-2</v>
      </c>
      <c r="W194" s="35">
        <f t="shared" si="188"/>
        <v>-5.5802208410641501E-4</v>
      </c>
      <c r="X194" s="35">
        <f t="shared" si="188"/>
        <v>-3.7446325856960339E-2</v>
      </c>
      <c r="Y194" s="35">
        <f t="shared" si="188"/>
        <v>4.2108521032088262E-3</v>
      </c>
      <c r="Z194" s="35">
        <f t="shared" si="188"/>
        <v>8.7907966856343438E-4</v>
      </c>
      <c r="AA194" s="35">
        <f t="shared" si="188"/>
        <v>3.8096154630194077E-3</v>
      </c>
      <c r="AB194" s="35">
        <f t="shared" si="188"/>
        <v>-6.6864563995992507E-3</v>
      </c>
      <c r="AC194" s="1"/>
    </row>
    <row r="195" spans="1:29" ht="14.4" x14ac:dyDescent="0.25">
      <c r="A195" s="1"/>
      <c r="B195" s="1"/>
      <c r="C195" s="1"/>
      <c r="D195" s="1"/>
      <c r="E195" s="5" t="str">
        <f t="shared" si="182"/>
        <v>3. kvartál 2015</v>
      </c>
      <c r="F195" s="1"/>
      <c r="G195" s="35">
        <f t="shared" si="183"/>
        <v>4.5770336378494906E-3</v>
      </c>
      <c r="H195" s="35">
        <f t="shared" si="183"/>
        <v>-7.5288997227755984E-3</v>
      </c>
      <c r="I195" s="35">
        <f t="shared" si="183"/>
        <v>1.9065439856473854E-2</v>
      </c>
      <c r="J195" s="35">
        <f t="shared" si="183"/>
        <v>3.6479551938493462E-2</v>
      </c>
      <c r="K195" s="35">
        <f t="shared" si="183"/>
        <v>4.8041596818386321E-3</v>
      </c>
      <c r="L195" s="35">
        <f t="shared" si="183"/>
        <v>2.1175409557218614E-2</v>
      </c>
      <c r="M195" s="35">
        <f t="shared" si="183"/>
        <v>7.3234758694133819E-3</v>
      </c>
      <c r="N195" s="35">
        <f t="shared" si="183"/>
        <v>1.6645711321388871E-2</v>
      </c>
      <c r="O195" s="77" t="s">
        <v>153</v>
      </c>
      <c r="P195" s="35">
        <f t="shared" ref="P195:AB195" si="189">P144</f>
        <v>0</v>
      </c>
      <c r="Q195" s="35">
        <f t="shared" si="189"/>
        <v>-1.8511361238768117E-2</v>
      </c>
      <c r="R195" s="35">
        <f t="shared" si="189"/>
        <v>1.3160418717702092E-2</v>
      </c>
      <c r="S195" s="35">
        <f t="shared" si="189"/>
        <v>-2.4453214667993373E-2</v>
      </c>
      <c r="T195" s="35">
        <f t="shared" si="189"/>
        <v>-3.7062227488265986E-2</v>
      </c>
      <c r="U195" s="35">
        <f t="shared" si="189"/>
        <v>-6.3443177918301192E-3</v>
      </c>
      <c r="V195" s="35">
        <f t="shared" si="189"/>
        <v>2.8702219448268437E-2</v>
      </c>
      <c r="W195" s="35">
        <f t="shared" si="189"/>
        <v>7.9246721130688674E-3</v>
      </c>
      <c r="X195" s="35">
        <f t="shared" si="189"/>
        <v>-4.2563622440515127E-2</v>
      </c>
      <c r="Y195" s="35">
        <f t="shared" si="189"/>
        <v>4.0363106080349501E-3</v>
      </c>
      <c r="Z195" s="35">
        <f t="shared" si="189"/>
        <v>-1.6572390533533768E-4</v>
      </c>
      <c r="AA195" s="35">
        <f t="shared" si="189"/>
        <v>1.6387852944648033E-3</v>
      </c>
      <c r="AB195" s="35">
        <f t="shared" si="189"/>
        <v>-6.6287377524604837E-3</v>
      </c>
      <c r="AC195" s="1"/>
    </row>
    <row r="196" spans="1:29" ht="14.4" x14ac:dyDescent="0.25">
      <c r="A196" s="1"/>
      <c r="B196" s="1"/>
      <c r="C196" s="1"/>
      <c r="D196" s="1"/>
      <c r="E196" s="5" t="str">
        <f t="shared" si="182"/>
        <v>4. kvartál 2015</v>
      </c>
      <c r="F196" s="1"/>
      <c r="G196" s="35">
        <f t="shared" si="183"/>
        <v>5.3624493789951877E-3</v>
      </c>
      <c r="H196" s="35">
        <f t="shared" si="183"/>
        <v>-8.460454049616541E-3</v>
      </c>
      <c r="I196" s="35">
        <f t="shared" si="183"/>
        <v>1.5984849576214984E-2</v>
      </c>
      <c r="J196" s="35">
        <f t="shared" si="183"/>
        <v>3.1773948362560117E-2</v>
      </c>
      <c r="K196" s="35">
        <f t="shared" si="183"/>
        <v>1.4028811118239081E-3</v>
      </c>
      <c r="L196" s="35">
        <f t="shared" si="183"/>
        <v>-1.1014383880891623E-2</v>
      </c>
      <c r="M196" s="35">
        <f t="shared" si="183"/>
        <v>2.6073403806703525E-3</v>
      </c>
      <c r="N196" s="35">
        <f t="shared" si="183"/>
        <v>1.4320394163428816E-2</v>
      </c>
      <c r="O196" s="77" t="s">
        <v>153</v>
      </c>
      <c r="P196" s="35">
        <f t="shared" ref="P196:AB196" si="190">P145</f>
        <v>0</v>
      </c>
      <c r="Q196" s="35">
        <f t="shared" si="190"/>
        <v>-1.7755589760404981E-2</v>
      </c>
      <c r="R196" s="35">
        <f t="shared" si="190"/>
        <v>1.5250825457588013E-2</v>
      </c>
      <c r="S196" s="35">
        <f t="shared" si="190"/>
        <v>-2.0968786739102359E-2</v>
      </c>
      <c r="T196" s="35">
        <f t="shared" si="190"/>
        <v>-5.0897623032622352E-2</v>
      </c>
      <c r="U196" s="35">
        <f t="shared" si="190"/>
        <v>-1.3361377128141352E-2</v>
      </c>
      <c r="V196" s="35">
        <f t="shared" si="190"/>
        <v>1.8611693118897835E-2</v>
      </c>
      <c r="W196" s="35">
        <f t="shared" si="190"/>
        <v>1.4599261140599061E-2</v>
      </c>
      <c r="X196" s="35">
        <f t="shared" si="190"/>
        <v>-4.7571168787623193E-2</v>
      </c>
      <c r="Y196" s="35">
        <f t="shared" si="190"/>
        <v>3.2138102371300054E-3</v>
      </c>
      <c r="Z196" s="35">
        <f t="shared" si="190"/>
        <v>-4.131039028239656E-4</v>
      </c>
      <c r="AA196" s="35">
        <f t="shared" si="190"/>
        <v>1.3238662231754754E-3</v>
      </c>
      <c r="AB196" s="35">
        <f t="shared" si="190"/>
        <v>-7.6703529528433581E-3</v>
      </c>
      <c r="AC196" s="1"/>
    </row>
    <row r="197" spans="1:29" ht="14.4" x14ac:dyDescent="0.25">
      <c r="A197" s="1"/>
      <c r="B197" s="1"/>
      <c r="C197" s="1"/>
      <c r="D197" s="1"/>
      <c r="E197" s="5" t="str">
        <f t="shared" si="182"/>
        <v>1. kvartál 2016</v>
      </c>
      <c r="F197" s="1"/>
      <c r="G197" s="35">
        <f t="shared" si="183"/>
        <v>6.41376298493989E-3</v>
      </c>
      <c r="H197" s="35">
        <f t="shared" si="183"/>
        <v>-9.4838849242986772E-3</v>
      </c>
      <c r="I197" s="35">
        <f t="shared" si="183"/>
        <v>1.3914110856509711E-2</v>
      </c>
      <c r="J197" s="35">
        <f t="shared" si="183"/>
        <v>3.0287289838527177E-2</v>
      </c>
      <c r="K197" s="35">
        <f t="shared" si="183"/>
        <v>-2.9913189514177291E-3</v>
      </c>
      <c r="L197" s="35">
        <f t="shared" si="183"/>
        <v>-4.2936024331943823E-2</v>
      </c>
      <c r="M197" s="35">
        <f t="shared" si="183"/>
        <v>-1.1452247719576016E-3</v>
      </c>
      <c r="N197" s="35">
        <f t="shared" si="183"/>
        <v>1.4792951387155133E-2</v>
      </c>
      <c r="O197" s="77" t="s">
        <v>153</v>
      </c>
      <c r="P197" s="35">
        <f t="shared" ref="P197:AB197" si="191">P146</f>
        <v>0</v>
      </c>
      <c r="Q197" s="35">
        <f t="shared" si="191"/>
        <v>-1.6698837614563308E-2</v>
      </c>
      <c r="R197" s="35">
        <f t="shared" si="191"/>
        <v>1.7153941998514128E-2</v>
      </c>
      <c r="S197" s="35">
        <f t="shared" si="191"/>
        <v>-1.7709743846677742E-2</v>
      </c>
      <c r="T197" s="35">
        <f t="shared" si="191"/>
        <v>-5.7839332765682205E-2</v>
      </c>
      <c r="U197" s="35">
        <f t="shared" si="191"/>
        <v>-2.002448599359654E-2</v>
      </c>
      <c r="V197" s="35">
        <f t="shared" si="191"/>
        <v>1.2011096492943641E-2</v>
      </c>
      <c r="W197" s="35">
        <f t="shared" si="191"/>
        <v>1.4644109007248621E-2</v>
      </c>
      <c r="X197" s="35">
        <f t="shared" si="191"/>
        <v>-5.191083837458315E-2</v>
      </c>
      <c r="Y197" s="35">
        <f t="shared" si="191"/>
        <v>1.6275850043846881E-3</v>
      </c>
      <c r="Z197" s="35">
        <f t="shared" si="191"/>
        <v>1.7328497222127001E-3</v>
      </c>
      <c r="AA197" s="35">
        <f t="shared" si="191"/>
        <v>1.3421628108618707E-3</v>
      </c>
      <c r="AB197" s="35">
        <f t="shared" si="191"/>
        <v>-1.2823449977983759E-2</v>
      </c>
      <c r="AC197" s="1"/>
    </row>
    <row r="198" spans="1:29" ht="14.4" x14ac:dyDescent="0.25">
      <c r="A198" s="1"/>
      <c r="B198" s="1"/>
      <c r="C198" s="1"/>
      <c r="D198" s="1"/>
      <c r="E198" s="5" t="str">
        <f t="shared" si="182"/>
        <v>2. kvartál 2016</v>
      </c>
      <c r="F198" s="1"/>
      <c r="G198" s="35">
        <f t="shared" si="183"/>
        <v>6.5547422874621753E-3</v>
      </c>
      <c r="H198" s="35">
        <f t="shared" si="183"/>
        <v>-8.2458143265596046E-3</v>
      </c>
      <c r="I198" s="35">
        <f t="shared" si="183"/>
        <v>1.2961744348616019E-2</v>
      </c>
      <c r="J198" s="35">
        <f t="shared" si="183"/>
        <v>1.956318390937339E-2</v>
      </c>
      <c r="K198" s="35">
        <f t="shared" si="183"/>
        <v>-7.7306911206063728E-4</v>
      </c>
      <c r="L198" s="35">
        <f t="shared" si="183"/>
        <v>-7.4505064414155692E-2</v>
      </c>
      <c r="M198" s="35">
        <f t="shared" si="183"/>
        <v>-1.1446262775604106E-3</v>
      </c>
      <c r="N198" s="35">
        <f t="shared" si="183"/>
        <v>1.5584640798853452E-2</v>
      </c>
      <c r="O198" s="77" t="s">
        <v>153</v>
      </c>
      <c r="P198" s="35">
        <f t="shared" ref="P198:AB198" si="192">P147</f>
        <v>0</v>
      </c>
      <c r="Q198" s="35">
        <f t="shared" si="192"/>
        <v>-1.6082103696667006E-2</v>
      </c>
      <c r="R198" s="35">
        <f t="shared" si="192"/>
        <v>1.2380030962429345E-2</v>
      </c>
      <c r="S198" s="35">
        <f t="shared" si="192"/>
        <v>-1.8620397213294521E-2</v>
      </c>
      <c r="T198" s="35">
        <f t="shared" si="192"/>
        <v>-6.3379446351801164E-2</v>
      </c>
      <c r="U198" s="35">
        <f t="shared" si="192"/>
        <v>-2.6520911425609969E-2</v>
      </c>
      <c r="V198" s="35">
        <f t="shared" si="192"/>
        <v>8.6239333020528414E-3</v>
      </c>
      <c r="W198" s="35">
        <f t="shared" si="192"/>
        <v>9.9147306787982642E-3</v>
      </c>
      <c r="X198" s="35">
        <f t="shared" si="192"/>
        <v>-3.8312937805631421E-2</v>
      </c>
      <c r="Y198" s="35">
        <f t="shared" si="192"/>
        <v>-2.8037900735371204E-3</v>
      </c>
      <c r="Z198" s="35">
        <f t="shared" si="192"/>
        <v>3.9023842299945438E-5</v>
      </c>
      <c r="AA198" s="35">
        <f t="shared" si="192"/>
        <v>1.2141265217193397E-3</v>
      </c>
      <c r="AB198" s="35">
        <f t="shared" si="192"/>
        <v>-1.3383773505753746E-2</v>
      </c>
      <c r="AC198" s="1"/>
    </row>
    <row r="199" spans="1:29" ht="14.4" x14ac:dyDescent="0.25">
      <c r="A199" s="1"/>
      <c r="B199" s="1"/>
      <c r="C199" s="1"/>
      <c r="D199" s="1"/>
      <c r="E199" s="5" t="str">
        <f t="shared" si="182"/>
        <v>3. kvartál 2016</v>
      </c>
      <c r="F199" s="1"/>
      <c r="G199" s="35">
        <f t="shared" si="183"/>
        <v>7.0424317605129886E-3</v>
      </c>
      <c r="H199" s="35">
        <f t="shared" si="183"/>
        <v>-5.9802307857178844E-3</v>
      </c>
      <c r="I199" s="35">
        <f t="shared" si="183"/>
        <v>1.1423299770367443E-2</v>
      </c>
      <c r="J199" s="35">
        <f t="shared" si="183"/>
        <v>-2.1903808447041352E-3</v>
      </c>
      <c r="K199" s="35">
        <f t="shared" si="183"/>
        <v>4.4927566405805197E-3</v>
      </c>
      <c r="L199" s="35">
        <f t="shared" si="183"/>
        <v>-9.1208773102545465E-2</v>
      </c>
      <c r="M199" s="35">
        <f t="shared" si="183"/>
        <v>-2.1632731999516844E-3</v>
      </c>
      <c r="N199" s="35">
        <f t="shared" si="183"/>
        <v>1.3059918892204583E-2</v>
      </c>
      <c r="O199" s="77" t="s">
        <v>153</v>
      </c>
      <c r="P199" s="35">
        <f t="shared" ref="P199:AB199" si="193">P148</f>
        <v>0</v>
      </c>
      <c r="Q199" s="35">
        <f t="shared" si="193"/>
        <v>-1.5478778997256144E-2</v>
      </c>
      <c r="R199" s="35">
        <f t="shared" si="193"/>
        <v>2.5318901531197332E-3</v>
      </c>
      <c r="S199" s="35">
        <f t="shared" si="193"/>
        <v>-1.8261081143462168E-2</v>
      </c>
      <c r="T199" s="35">
        <f t="shared" si="193"/>
        <v>-6.3711168724000997E-2</v>
      </c>
      <c r="U199" s="35">
        <f t="shared" si="193"/>
        <v>-3.4732342057980856E-2</v>
      </c>
      <c r="V199" s="35">
        <f t="shared" si="193"/>
        <v>3.032502654567336E-3</v>
      </c>
      <c r="W199" s="35">
        <f t="shared" si="193"/>
        <v>2.8550443090292438E-3</v>
      </c>
      <c r="X199" s="35">
        <f t="shared" si="193"/>
        <v>-8.6638996992827698E-3</v>
      </c>
      <c r="Y199" s="35">
        <f t="shared" si="193"/>
        <v>-6.3078487777477842E-3</v>
      </c>
      <c r="Z199" s="35">
        <f t="shared" si="193"/>
        <v>-2.7626668186354155E-3</v>
      </c>
      <c r="AA199" s="35">
        <f t="shared" si="193"/>
        <v>8.2907482447482301E-4</v>
      </c>
      <c r="AB199" s="35">
        <f t="shared" si="193"/>
        <v>-1.6613061175884195E-2</v>
      </c>
      <c r="AC199" s="1"/>
    </row>
    <row r="200" spans="1:29" ht="14.4" x14ac:dyDescent="0.25">
      <c r="A200" s="1"/>
      <c r="B200" s="1"/>
      <c r="C200" s="1"/>
      <c r="D200" s="1"/>
      <c r="E200" s="5" t="str">
        <f t="shared" si="182"/>
        <v>4. kvartál 2016</v>
      </c>
      <c r="F200" s="1"/>
      <c r="G200" s="35">
        <f t="shared" ref="G200:N209" si="194">G149</f>
        <v>8.057583017299353E-3</v>
      </c>
      <c r="H200" s="35">
        <f t="shared" si="194"/>
        <v>-5.3480147763288431E-3</v>
      </c>
      <c r="I200" s="35">
        <f t="shared" si="194"/>
        <v>9.9119969965548275E-3</v>
      </c>
      <c r="J200" s="35">
        <f t="shared" si="194"/>
        <v>-2.4288254129227603E-2</v>
      </c>
      <c r="K200" s="35">
        <f t="shared" si="194"/>
        <v>1.1920108692102846E-2</v>
      </c>
      <c r="L200" s="35">
        <f t="shared" si="194"/>
        <v>-9.9750618082584813E-2</v>
      </c>
      <c r="M200" s="35">
        <f t="shared" si="194"/>
        <v>-1.5092242280349139E-3</v>
      </c>
      <c r="N200" s="35">
        <f t="shared" si="194"/>
        <v>8.5434015137778475E-3</v>
      </c>
      <c r="O200" s="77" t="s">
        <v>153</v>
      </c>
      <c r="P200" s="35">
        <f t="shared" ref="P200:AB200" si="195">P149</f>
        <v>0</v>
      </c>
      <c r="Q200" s="35">
        <f t="shared" si="195"/>
        <v>-1.4694166332602236E-2</v>
      </c>
      <c r="R200" s="35">
        <f t="shared" si="195"/>
        <v>-8.4110789817911195E-3</v>
      </c>
      <c r="S200" s="35">
        <f t="shared" si="195"/>
        <v>-1.9457929195796395E-2</v>
      </c>
      <c r="T200" s="35">
        <f t="shared" si="195"/>
        <v>-5.7775981125884612E-2</v>
      </c>
      <c r="U200" s="35">
        <f t="shared" si="195"/>
        <v>-4.1194216151762351E-2</v>
      </c>
      <c r="V200" s="35">
        <f t="shared" si="195"/>
        <v>-2.936686310229043E-3</v>
      </c>
      <c r="W200" s="35">
        <f t="shared" si="195"/>
        <v>-3.2870450648825648E-3</v>
      </c>
      <c r="X200" s="35">
        <f t="shared" si="195"/>
        <v>2.1784433758071778E-2</v>
      </c>
      <c r="Y200" s="35">
        <f t="shared" si="195"/>
        <v>-9.4949921169740492E-3</v>
      </c>
      <c r="Z200" s="35">
        <f t="shared" si="195"/>
        <v>-4.984011735729532E-3</v>
      </c>
      <c r="AA200" s="35">
        <f t="shared" si="195"/>
        <v>1.5264431841758561E-3</v>
      </c>
      <c r="AB200" s="35">
        <f t="shared" si="195"/>
        <v>-1.6426113695948451E-2</v>
      </c>
      <c r="AC200" s="1"/>
    </row>
    <row r="201" spans="1:29" ht="14.4" x14ac:dyDescent="0.25">
      <c r="A201" s="1"/>
      <c r="B201" s="1"/>
      <c r="C201" s="1"/>
      <c r="D201" s="1"/>
      <c r="E201" s="5" t="str">
        <f t="shared" si="182"/>
        <v>1. kvartál 2017</v>
      </c>
      <c r="F201" s="1"/>
      <c r="G201" s="35">
        <f t="shared" si="194"/>
        <v>8.2559866740960896E-3</v>
      </c>
      <c r="H201" s="35">
        <f t="shared" si="194"/>
        <v>-6.1615600556014765E-3</v>
      </c>
      <c r="I201" s="35">
        <f t="shared" si="194"/>
        <v>1.0656753124359031E-2</v>
      </c>
      <c r="J201" s="35">
        <f t="shared" si="194"/>
        <v>-4.5204415601519027E-2</v>
      </c>
      <c r="K201" s="35">
        <f t="shared" si="194"/>
        <v>2.1103490247879886E-2</v>
      </c>
      <c r="L201" s="35">
        <f t="shared" si="194"/>
        <v>-9.7339673795524009E-2</v>
      </c>
      <c r="M201" s="35">
        <f t="shared" si="194"/>
        <v>3.798074063992506E-5</v>
      </c>
      <c r="N201" s="35">
        <f t="shared" si="194"/>
        <v>2.6429986472633993E-3</v>
      </c>
      <c r="O201" s="77" t="s">
        <v>153</v>
      </c>
      <c r="P201" s="35">
        <f t="shared" ref="P201:AB201" si="196">P150</f>
        <v>0</v>
      </c>
      <c r="Q201" s="35">
        <f t="shared" si="196"/>
        <v>-1.330883737359616E-2</v>
      </c>
      <c r="R201" s="35">
        <f t="shared" si="196"/>
        <v>-1.8510875220093856E-2</v>
      </c>
      <c r="S201" s="35">
        <f t="shared" si="196"/>
        <v>-1.9757299245226585E-2</v>
      </c>
      <c r="T201" s="35">
        <f t="shared" si="196"/>
        <v>-5.0044542260035421E-2</v>
      </c>
      <c r="U201" s="35">
        <f t="shared" si="196"/>
        <v>-4.5359104821717913E-2</v>
      </c>
      <c r="V201" s="35">
        <f t="shared" si="196"/>
        <v>-9.6781507943069379E-3</v>
      </c>
      <c r="W201" s="35">
        <f t="shared" si="196"/>
        <v>-4.7763526533496732E-3</v>
      </c>
      <c r="X201" s="35">
        <f t="shared" si="196"/>
        <v>5.245567839429173E-2</v>
      </c>
      <c r="Y201" s="35">
        <f t="shared" si="196"/>
        <v>-1.2789876427391447E-2</v>
      </c>
      <c r="Z201" s="35">
        <f t="shared" si="196"/>
        <v>-7.7454642976187002E-3</v>
      </c>
      <c r="AA201" s="35">
        <f t="shared" si="196"/>
        <v>9.4173441642084633E-4</v>
      </c>
      <c r="AB201" s="35">
        <f t="shared" si="196"/>
        <v>-1.7711007933547726E-2</v>
      </c>
      <c r="AC201" s="1"/>
    </row>
    <row r="202" spans="1:29" ht="14.4" x14ac:dyDescent="0.25">
      <c r="A202" s="1"/>
      <c r="B202" s="1"/>
      <c r="C202" s="1"/>
      <c r="D202" s="1"/>
      <c r="E202" s="5" t="str">
        <f t="shared" si="182"/>
        <v>2. kvartál 2017</v>
      </c>
      <c r="F202" s="1"/>
      <c r="G202" s="35">
        <f t="shared" si="194"/>
        <v>1.1530056335452116E-2</v>
      </c>
      <c r="H202" s="35">
        <f t="shared" si="194"/>
        <v>-6.1867085141111156E-3</v>
      </c>
      <c r="I202" s="35">
        <f t="shared" si="194"/>
        <v>1.430467686472516E-2</v>
      </c>
      <c r="J202" s="35">
        <f t="shared" si="194"/>
        <v>-3.3647532559971167E-2</v>
      </c>
      <c r="K202" s="35">
        <f t="shared" si="194"/>
        <v>2.287412843005901E-2</v>
      </c>
      <c r="L202" s="35">
        <f t="shared" si="194"/>
        <v>-0.10223427746896356</v>
      </c>
      <c r="M202" s="35">
        <f t="shared" si="194"/>
        <v>-9.4758734292681374E-4</v>
      </c>
      <c r="N202" s="35">
        <f t="shared" si="194"/>
        <v>9.4507880827911141E-3</v>
      </c>
      <c r="O202" s="77" t="s">
        <v>153</v>
      </c>
      <c r="P202" s="35">
        <f t="shared" ref="P202:AB202" si="197">P151</f>
        <v>-7.8431372549015151E-5</v>
      </c>
      <c r="Q202" s="35">
        <f t="shared" si="197"/>
        <v>-1.2559859078307964E-2</v>
      </c>
      <c r="R202" s="35">
        <f t="shared" si="197"/>
        <v>-1.8338689651354097E-2</v>
      </c>
      <c r="S202" s="35">
        <f t="shared" si="197"/>
        <v>-1.868696749090552E-2</v>
      </c>
      <c r="T202" s="35">
        <f t="shared" si="197"/>
        <v>-5.1400600609215648E-2</v>
      </c>
      <c r="U202" s="35">
        <f t="shared" si="197"/>
        <v>-5.2567742193302243E-2</v>
      </c>
      <c r="V202" s="35">
        <f t="shared" si="197"/>
        <v>-7.1962167499255731E-3</v>
      </c>
      <c r="W202" s="35">
        <f t="shared" si="197"/>
        <v>-3.3906236015399961E-4</v>
      </c>
      <c r="X202" s="35">
        <f t="shared" si="197"/>
        <v>4.6615595610212168E-2</v>
      </c>
      <c r="Y202" s="35">
        <f t="shared" si="197"/>
        <v>-7.7803168226164635E-3</v>
      </c>
      <c r="Z202" s="35">
        <f t="shared" si="197"/>
        <v>-6.1828947286610607E-3</v>
      </c>
      <c r="AA202" s="35">
        <f t="shared" si="197"/>
        <v>4.4573076601748321E-3</v>
      </c>
      <c r="AB202" s="35">
        <f t="shared" si="197"/>
        <v>-2.6376408735253036E-2</v>
      </c>
      <c r="AC202" s="1"/>
    </row>
    <row r="203" spans="1:29" ht="14.4" x14ac:dyDescent="0.25">
      <c r="A203" s="1"/>
      <c r="B203" s="1"/>
      <c r="C203" s="1"/>
      <c r="D203" s="1"/>
      <c r="E203" s="5" t="str">
        <f t="shared" si="182"/>
        <v>3. kvartál 2017</v>
      </c>
      <c r="F203" s="1"/>
      <c r="G203" s="35">
        <f t="shared" si="194"/>
        <v>1.5505940140287966E-2</v>
      </c>
      <c r="H203" s="35">
        <f t="shared" si="194"/>
        <v>-9.129064721974953E-3</v>
      </c>
      <c r="I203" s="35">
        <f t="shared" si="194"/>
        <v>1.7187932196124456E-2</v>
      </c>
      <c r="J203" s="35">
        <f t="shared" si="194"/>
        <v>-6.4876720257931357E-3</v>
      </c>
      <c r="K203" s="35">
        <f t="shared" si="194"/>
        <v>2.3619194973995686E-2</v>
      </c>
      <c r="L203" s="35">
        <f t="shared" si="194"/>
        <v>-0.11527746744485906</v>
      </c>
      <c r="M203" s="35">
        <f t="shared" si="194"/>
        <v>-2.7115023077845125E-3</v>
      </c>
      <c r="N203" s="35">
        <f t="shared" si="194"/>
        <v>2.6102981567924184E-2</v>
      </c>
      <c r="O203" s="77" t="s">
        <v>153</v>
      </c>
      <c r="P203" s="35">
        <f t="shared" ref="P203:AB203" si="198">P152</f>
        <v>-1.9607843137254622E-4</v>
      </c>
      <c r="Q203" s="35">
        <f t="shared" si="198"/>
        <v>-1.1852948405556719E-2</v>
      </c>
      <c r="R203" s="35">
        <f t="shared" si="198"/>
        <v>-1.1949262933786115E-2</v>
      </c>
      <c r="S203" s="35">
        <f t="shared" si="198"/>
        <v>-1.7602723041974383E-2</v>
      </c>
      <c r="T203" s="35">
        <f t="shared" si="198"/>
        <v>-4.9811656153295858E-2</v>
      </c>
      <c r="U203" s="35">
        <f t="shared" si="198"/>
        <v>-5.430192122566635E-2</v>
      </c>
      <c r="V203" s="35">
        <f t="shared" si="198"/>
        <v>2.3554047617702391E-3</v>
      </c>
      <c r="W203" s="35">
        <f t="shared" si="198"/>
        <v>8.0142674417815144E-3</v>
      </c>
      <c r="X203" s="35">
        <f t="shared" si="198"/>
        <v>2.867491906521932E-2</v>
      </c>
      <c r="Y203" s="35">
        <f t="shared" si="198"/>
        <v>-3.7521751286420011E-3</v>
      </c>
      <c r="Z203" s="35">
        <f t="shared" si="198"/>
        <v>-4.4898445347002266E-3</v>
      </c>
      <c r="AA203" s="35">
        <f t="shared" si="198"/>
        <v>2.1928189599773013E-2</v>
      </c>
      <c r="AB203" s="35">
        <f t="shared" si="198"/>
        <v>-3.2960845515201447E-2</v>
      </c>
      <c r="AC203" s="1"/>
    </row>
    <row r="204" spans="1:29" ht="14.4" x14ac:dyDescent="0.25">
      <c r="A204" s="1"/>
      <c r="B204" s="1"/>
      <c r="C204" s="1"/>
      <c r="D204" s="1"/>
      <c r="E204" s="5" t="str">
        <f t="shared" si="182"/>
        <v>4. kvartál 2017</v>
      </c>
      <c r="F204" s="1"/>
      <c r="G204" s="35">
        <f t="shared" si="194"/>
        <v>1.8811446069433177E-2</v>
      </c>
      <c r="H204" s="35">
        <f t="shared" si="194"/>
        <v>-1.1616072274476818E-2</v>
      </c>
      <c r="I204" s="35">
        <f t="shared" si="194"/>
        <v>2.1420685097242338E-2</v>
      </c>
      <c r="J204" s="35">
        <f t="shared" si="194"/>
        <v>2.2526299406312872E-2</v>
      </c>
      <c r="K204" s="35">
        <f t="shared" si="194"/>
        <v>2.3193705323112903E-2</v>
      </c>
      <c r="L204" s="35">
        <f t="shared" si="194"/>
        <v>-0.12655883435770127</v>
      </c>
      <c r="M204" s="35">
        <f t="shared" si="194"/>
        <v>-4.4078311167695429E-3</v>
      </c>
      <c r="N204" s="35">
        <f t="shared" si="194"/>
        <v>4.2422183005546794E-2</v>
      </c>
      <c r="O204" s="77" t="s">
        <v>153</v>
      </c>
      <c r="P204" s="35">
        <f t="shared" ref="P204:AB204" si="199">P153</f>
        <v>-3.137254901960773E-4</v>
      </c>
      <c r="Q204" s="35">
        <f t="shared" si="199"/>
        <v>-1.1356870756176606E-2</v>
      </c>
      <c r="R204" s="35">
        <f t="shared" si="199"/>
        <v>-6.376370165468985E-3</v>
      </c>
      <c r="S204" s="35">
        <f t="shared" si="199"/>
        <v>-1.8624590811081334E-2</v>
      </c>
      <c r="T204" s="35">
        <f t="shared" si="199"/>
        <v>-5.1555588091214584E-2</v>
      </c>
      <c r="U204" s="35">
        <f t="shared" si="199"/>
        <v>-5.1970983470709178E-2</v>
      </c>
      <c r="V204" s="35">
        <f t="shared" si="199"/>
        <v>1.3666241622991198E-2</v>
      </c>
      <c r="W204" s="35">
        <f t="shared" si="199"/>
        <v>1.793388050969616E-2</v>
      </c>
      <c r="X204" s="35">
        <f t="shared" si="199"/>
        <v>1.0593891053053832E-2</v>
      </c>
      <c r="Y204" s="35">
        <f t="shared" si="199"/>
        <v>3.3437293285170596E-3</v>
      </c>
      <c r="Z204" s="35">
        <f t="shared" si="199"/>
        <v>-3.0467162902302124E-3</v>
      </c>
      <c r="AA204" s="35">
        <f t="shared" si="199"/>
        <v>3.6813540465410306E-2</v>
      </c>
      <c r="AB204" s="35">
        <f t="shared" si="199"/>
        <v>-3.9526337033984657E-2</v>
      </c>
      <c r="AC204" s="1"/>
    </row>
    <row r="205" spans="1:29" ht="14.4" x14ac:dyDescent="0.25">
      <c r="A205" s="1"/>
      <c r="B205" s="1"/>
      <c r="C205" s="1"/>
      <c r="D205" s="1"/>
      <c r="E205" s="5" t="str">
        <f t="shared" si="182"/>
        <v>1. kvartál 2018</v>
      </c>
      <c r="F205" s="1"/>
      <c r="G205" s="35">
        <f t="shared" si="194"/>
        <v>2.1945380314617881E-2</v>
      </c>
      <c r="H205" s="35">
        <f t="shared" si="194"/>
        <v>-1.1668765287931235E-2</v>
      </c>
      <c r="I205" s="35">
        <f t="shared" si="194"/>
        <v>2.2174002913214513E-2</v>
      </c>
      <c r="J205" s="35">
        <f t="shared" si="194"/>
        <v>5.0848808522093891E-2</v>
      </c>
      <c r="K205" s="35">
        <f t="shared" si="194"/>
        <v>2.0752344056123185E-2</v>
      </c>
      <c r="L205" s="35">
        <f t="shared" si="194"/>
        <v>-0.13701442897514471</v>
      </c>
      <c r="M205" s="35">
        <f t="shared" si="194"/>
        <v>-6.4889842837537902E-3</v>
      </c>
      <c r="N205" s="35">
        <f t="shared" si="194"/>
        <v>6.1305692408864854E-2</v>
      </c>
      <c r="O205" s="77" t="s">
        <v>153</v>
      </c>
      <c r="P205" s="35">
        <f t="shared" ref="P205:AB205" si="200">P154</f>
        <v>-4.3137254901960838E-4</v>
      </c>
      <c r="Q205" s="35">
        <f t="shared" si="200"/>
        <v>-1.0556031782013203E-2</v>
      </c>
      <c r="R205" s="35">
        <f t="shared" si="200"/>
        <v>-2.0624741936273653E-3</v>
      </c>
      <c r="S205" s="35">
        <f t="shared" si="200"/>
        <v>-1.8897132260093374E-2</v>
      </c>
      <c r="T205" s="35">
        <f t="shared" si="200"/>
        <v>-5.1114337370113304E-2</v>
      </c>
      <c r="U205" s="35">
        <f t="shared" si="200"/>
        <v>-4.4915284445026384E-2</v>
      </c>
      <c r="V205" s="35">
        <f t="shared" si="200"/>
        <v>2.7512573721622694E-2</v>
      </c>
      <c r="W205" s="35">
        <f t="shared" si="200"/>
        <v>2.5363749649904205E-2</v>
      </c>
      <c r="X205" s="35">
        <f t="shared" si="200"/>
        <v>-5.2873826018098244E-3</v>
      </c>
      <c r="Y205" s="35">
        <f t="shared" si="200"/>
        <v>1.1634903027418941E-2</v>
      </c>
      <c r="Z205" s="35">
        <f t="shared" si="200"/>
        <v>3.4660871314217451E-3</v>
      </c>
      <c r="AA205" s="35">
        <f t="shared" si="200"/>
        <v>3.4473709189116013E-2</v>
      </c>
      <c r="AB205" s="35">
        <f t="shared" si="200"/>
        <v>-4.1411095353350448E-2</v>
      </c>
      <c r="AC205" s="1"/>
    </row>
    <row r="206" spans="1:29" ht="14.4" x14ac:dyDescent="0.25">
      <c r="A206" s="1"/>
      <c r="B206" s="1"/>
      <c r="C206" s="1"/>
      <c r="D206" s="1"/>
      <c r="E206" s="5" t="str">
        <f t="shared" si="182"/>
        <v>2. kvartál 2018</v>
      </c>
      <c r="F206" s="1"/>
      <c r="G206" s="35">
        <f t="shared" si="194"/>
        <v>2.2318745122357372E-2</v>
      </c>
      <c r="H206" s="35">
        <f t="shared" si="194"/>
        <v>-1.2861601903465069E-2</v>
      </c>
      <c r="I206" s="35">
        <f t="shared" si="194"/>
        <v>1.4720516516621056E-2</v>
      </c>
      <c r="J206" s="35">
        <f t="shared" si="194"/>
        <v>5.7383688349204945E-2</v>
      </c>
      <c r="K206" s="35">
        <f t="shared" si="194"/>
        <v>1.7250512367453789E-2</v>
      </c>
      <c r="L206" s="35">
        <f t="shared" si="194"/>
        <v>-0.10946230013484905</v>
      </c>
      <c r="M206" s="35">
        <f t="shared" si="194"/>
        <v>-8.1353415676275482E-3</v>
      </c>
      <c r="N206" s="35">
        <f t="shared" si="194"/>
        <v>6.2788271851947505E-2</v>
      </c>
      <c r="O206" s="77" t="s">
        <v>153</v>
      </c>
      <c r="P206" s="35">
        <f t="shared" ref="P206:AB206" si="201">P155</f>
        <v>-4.7064059268567905E-4</v>
      </c>
      <c r="Q206" s="35">
        <f t="shared" si="201"/>
        <v>-1.0186526768545338E-2</v>
      </c>
      <c r="R206" s="35">
        <f t="shared" si="201"/>
        <v>4.4461095361509389E-3</v>
      </c>
      <c r="S206" s="35">
        <f t="shared" si="201"/>
        <v>-1.0225984387638999E-2</v>
      </c>
      <c r="T206" s="35">
        <f t="shared" si="201"/>
        <v>-1.6982227049851351E-2</v>
      </c>
      <c r="U206" s="35">
        <f t="shared" si="201"/>
        <v>-1.9654437904913544E-2</v>
      </c>
      <c r="V206" s="35">
        <f t="shared" si="201"/>
        <v>3.1938715638265641E-2</v>
      </c>
      <c r="W206" s="35">
        <f t="shared" si="201"/>
        <v>3.1669215010343109E-2</v>
      </c>
      <c r="X206" s="35">
        <f t="shared" si="201"/>
        <v>1.9953596142629121E-2</v>
      </c>
      <c r="Y206" s="35">
        <f t="shared" si="201"/>
        <v>1.0456177509497127E-2</v>
      </c>
      <c r="Z206" s="35">
        <f t="shared" si="201"/>
        <v>6.9864605162040828E-3</v>
      </c>
      <c r="AA206" s="35">
        <f t="shared" si="201"/>
        <v>3.3330117110502835E-2</v>
      </c>
      <c r="AB206" s="35">
        <f t="shared" si="201"/>
        <v>-2.6174850437801336E-2</v>
      </c>
      <c r="AC206" s="1"/>
    </row>
    <row r="207" spans="1:29" ht="14.4" x14ac:dyDescent="0.25">
      <c r="A207" s="1"/>
      <c r="B207" s="1"/>
      <c r="C207" s="1"/>
      <c r="D207" s="1"/>
      <c r="E207" s="5" t="str">
        <f t="shared" si="182"/>
        <v>3. kvartál 2018</v>
      </c>
      <c r="F207" s="1"/>
      <c r="G207" s="35">
        <f t="shared" si="194"/>
        <v>2.0138689294796792E-2</v>
      </c>
      <c r="H207" s="35">
        <f t="shared" si="194"/>
        <v>-1.1185093405852269E-2</v>
      </c>
      <c r="I207" s="35">
        <f t="shared" si="194"/>
        <v>1.0014351293602838E-2</v>
      </c>
      <c r="J207" s="35">
        <f t="shared" si="194"/>
        <v>6.1992647995357378E-2</v>
      </c>
      <c r="K207" s="35">
        <f t="shared" si="194"/>
        <v>1.3224904335864892E-2</v>
      </c>
      <c r="L207" s="35">
        <f t="shared" si="194"/>
        <v>-6.7333418927166461E-2</v>
      </c>
      <c r="M207" s="35">
        <f t="shared" si="194"/>
        <v>-9.3687401971065867E-3</v>
      </c>
      <c r="N207" s="35">
        <f t="shared" si="194"/>
        <v>6.0426481802204814E-2</v>
      </c>
      <c r="O207" s="77" t="s">
        <v>153</v>
      </c>
      <c r="P207" s="35">
        <f t="shared" ref="P207:AB207" si="202">P156</f>
        <v>-4.7064059268567905E-4</v>
      </c>
      <c r="Q207" s="35">
        <f t="shared" si="202"/>
        <v>-9.0133181118427323E-3</v>
      </c>
      <c r="R207" s="35">
        <f t="shared" si="202"/>
        <v>9.9416497376074268E-3</v>
      </c>
      <c r="S207" s="35">
        <f t="shared" si="202"/>
        <v>-1.0268048067079035E-3</v>
      </c>
      <c r="T207" s="35">
        <f t="shared" si="202"/>
        <v>1.0562898607745279E-2</v>
      </c>
      <c r="U207" s="35">
        <f t="shared" si="202"/>
        <v>6.9413280454313333E-3</v>
      </c>
      <c r="V207" s="35">
        <f t="shared" si="202"/>
        <v>3.4694293102245442E-2</v>
      </c>
      <c r="W207" s="35">
        <f t="shared" si="202"/>
        <v>3.4506474390270769E-2</v>
      </c>
      <c r="X207" s="35">
        <f t="shared" si="202"/>
        <v>4.269683646967587E-2</v>
      </c>
      <c r="Y207" s="35">
        <f t="shared" si="202"/>
        <v>1.017096756772235E-2</v>
      </c>
      <c r="Z207" s="35">
        <f t="shared" si="202"/>
        <v>1.3126914556161084E-2</v>
      </c>
      <c r="AA207" s="35">
        <f t="shared" si="202"/>
        <v>2.5978764191345757E-2</v>
      </c>
      <c r="AB207" s="35">
        <f t="shared" si="202"/>
        <v>-1.4392568810508932E-2</v>
      </c>
      <c r="AC207" s="1"/>
    </row>
    <row r="208" spans="1:29" ht="14.4" x14ac:dyDescent="0.25">
      <c r="A208" s="1"/>
      <c r="B208" s="1"/>
      <c r="C208" s="1"/>
      <c r="D208" s="1"/>
      <c r="E208" s="5" t="str">
        <f t="shared" si="182"/>
        <v>4. kvartál 2018</v>
      </c>
      <c r="F208" s="1"/>
      <c r="G208" s="35">
        <f t="shared" si="194"/>
        <v>1.6812293096573921E-2</v>
      </c>
      <c r="H208" s="35">
        <f t="shared" si="194"/>
        <v>-8.2329220751042702E-3</v>
      </c>
      <c r="I208" s="35">
        <f t="shared" si="194"/>
        <v>4.0801087441240383E-3</v>
      </c>
      <c r="J208" s="35">
        <f t="shared" si="194"/>
        <v>6.3466486586901585E-2</v>
      </c>
      <c r="K208" s="35">
        <f t="shared" si="194"/>
        <v>8.7173201367928693E-3</v>
      </c>
      <c r="L208" s="35">
        <f t="shared" si="194"/>
        <v>-1.717277773341188E-2</v>
      </c>
      <c r="M208" s="35">
        <f t="shared" si="194"/>
        <v>-1.0460634114941188E-2</v>
      </c>
      <c r="N208" s="35">
        <f t="shared" si="194"/>
        <v>6.1124007469581888E-2</v>
      </c>
      <c r="O208" s="77" t="s">
        <v>153</v>
      </c>
      <c r="P208" s="35">
        <f t="shared" ref="P208:AB208" si="203">P157</f>
        <v>-4.7064059268567905E-4</v>
      </c>
      <c r="Q208" s="35">
        <f t="shared" si="203"/>
        <v>-7.8642216017980344E-3</v>
      </c>
      <c r="R208" s="35">
        <f t="shared" si="203"/>
        <v>1.5851592791082118E-2</v>
      </c>
      <c r="S208" s="35">
        <f t="shared" si="203"/>
        <v>9.0955734187203856E-3</v>
      </c>
      <c r="T208" s="35">
        <f t="shared" si="203"/>
        <v>3.9107974419090051E-2</v>
      </c>
      <c r="U208" s="35">
        <f t="shared" si="203"/>
        <v>2.9747617296851523E-2</v>
      </c>
      <c r="V208" s="35">
        <f t="shared" si="203"/>
        <v>3.7112679371599427E-2</v>
      </c>
      <c r="W208" s="35">
        <f t="shared" si="203"/>
        <v>3.9801811224894484E-2</v>
      </c>
      <c r="X208" s="35">
        <f t="shared" si="203"/>
        <v>6.5249832881612305E-2</v>
      </c>
      <c r="Y208" s="35">
        <f t="shared" si="203"/>
        <v>9.077418488833592E-3</v>
      </c>
      <c r="Z208" s="35">
        <f t="shared" si="203"/>
        <v>2.0155745850583891E-2</v>
      </c>
      <c r="AA208" s="35">
        <f t="shared" si="203"/>
        <v>2.0707722509817086E-2</v>
      </c>
      <c r="AB208" s="35">
        <f t="shared" si="203"/>
        <v>-2.2237042980120035E-3</v>
      </c>
      <c r="AC208" s="1"/>
    </row>
    <row r="209" spans="1:29" ht="14.4" x14ac:dyDescent="0.25">
      <c r="A209" s="1"/>
      <c r="B209" s="1"/>
      <c r="C209" s="1"/>
      <c r="D209" s="1"/>
      <c r="E209" s="5" t="str">
        <f t="shared" si="182"/>
        <v>1. kvartál 2019</v>
      </c>
      <c r="F209" s="1"/>
      <c r="G209" s="35">
        <f t="shared" si="194"/>
        <v>1.5405169569384173E-2</v>
      </c>
      <c r="H209" s="35">
        <f t="shared" si="194"/>
        <v>-6.4344206287154943E-3</v>
      </c>
      <c r="I209" s="35">
        <f t="shared" si="194"/>
        <v>-8.4381681991835104E-4</v>
      </c>
      <c r="J209" s="35">
        <f t="shared" si="194"/>
        <v>6.5881714431141478E-2</v>
      </c>
      <c r="K209" s="35">
        <f t="shared" si="194"/>
        <v>6.3931981466127429E-3</v>
      </c>
      <c r="L209" s="35">
        <f t="shared" si="194"/>
        <v>2.0241243838484874E-2</v>
      </c>
      <c r="M209" s="35">
        <f t="shared" si="194"/>
        <v>-1.1476717109462469E-2</v>
      </c>
      <c r="N209" s="35">
        <f t="shared" si="194"/>
        <v>5.4666002459607316E-2</v>
      </c>
      <c r="O209" s="77" t="s">
        <v>153</v>
      </c>
      <c r="P209" s="35">
        <f t="shared" ref="P209:AB209" si="204">P158</f>
        <v>-4.7064059268567905E-4</v>
      </c>
      <c r="Q209" s="35">
        <f t="shared" si="204"/>
        <v>-6.7610133122383755E-3</v>
      </c>
      <c r="R209" s="35">
        <f t="shared" si="204"/>
        <v>2.2068927101660224E-2</v>
      </c>
      <c r="S209" s="35">
        <f t="shared" si="204"/>
        <v>1.8651687121068988E-2</v>
      </c>
      <c r="T209" s="35">
        <f t="shared" si="204"/>
        <v>6.5232242830211437E-2</v>
      </c>
      <c r="U209" s="35">
        <f t="shared" si="204"/>
        <v>4.7282492809261986E-2</v>
      </c>
      <c r="V209" s="35">
        <f t="shared" si="204"/>
        <v>3.6410880500653019E-2</v>
      </c>
      <c r="W209" s="35">
        <f t="shared" si="204"/>
        <v>4.2854759791255706E-2</v>
      </c>
      <c r="X209" s="35">
        <f t="shared" si="204"/>
        <v>8.2353983234887421E-2</v>
      </c>
      <c r="Y209" s="35">
        <f t="shared" si="204"/>
        <v>7.9042863721814766E-3</v>
      </c>
      <c r="Z209" s="35">
        <f t="shared" si="204"/>
        <v>2.0708069754270034E-2</v>
      </c>
      <c r="AA209" s="35">
        <f t="shared" si="204"/>
        <v>3.1731483133961347E-2</v>
      </c>
      <c r="AB209" s="35">
        <f t="shared" si="204"/>
        <v>1.0452506573327065E-2</v>
      </c>
      <c r="AC209" s="1"/>
    </row>
    <row r="210" spans="1:29" ht="14.4" x14ac:dyDescent="0.25">
      <c r="A210" s="1"/>
      <c r="B210" s="1"/>
      <c r="C210" s="1"/>
      <c r="D210" s="1"/>
      <c r="E210" s="5" t="str">
        <f t="shared" si="182"/>
        <v>2. kvartál 2019</v>
      </c>
      <c r="F210" s="1"/>
      <c r="G210" s="35">
        <f t="shared" ref="G210:N213" si="205">G159</f>
        <v>1.9950302357421658E-2</v>
      </c>
      <c r="H210" s="35">
        <f t="shared" si="205"/>
        <v>-4.1578886362640434E-3</v>
      </c>
      <c r="I210" s="35">
        <f t="shared" si="205"/>
        <v>-1.1493825428120657E-3</v>
      </c>
      <c r="J210" s="35">
        <f t="shared" si="205"/>
        <v>6.436088587140204E-2</v>
      </c>
      <c r="K210" s="35">
        <f t="shared" si="205"/>
        <v>6.079540352761802E-3</v>
      </c>
      <c r="L210" s="35">
        <f t="shared" si="205"/>
        <v>2.4645327950869572E-2</v>
      </c>
      <c r="M210" s="35">
        <f t="shared" si="205"/>
        <v>-1.1842137479583752E-2</v>
      </c>
      <c r="N210" s="35">
        <f t="shared" si="205"/>
        <v>5.909131056884228E-2</v>
      </c>
      <c r="O210" s="77" t="s">
        <v>153</v>
      </c>
      <c r="P210" s="35">
        <f t="shared" ref="P210:AB210" si="206">P159</f>
        <v>4.9519693330481434E-3</v>
      </c>
      <c r="Q210" s="35">
        <f t="shared" si="206"/>
        <v>-2.3257461649580629E-3</v>
      </c>
      <c r="R210" s="35">
        <f t="shared" si="206"/>
        <v>2.4172002708326285E-2</v>
      </c>
      <c r="S210" s="35">
        <f t="shared" si="206"/>
        <v>2.1052525521732049E-2</v>
      </c>
      <c r="T210" s="35">
        <f t="shared" si="206"/>
        <v>6.7768723117963767E-2</v>
      </c>
      <c r="U210" s="35">
        <f t="shared" si="206"/>
        <v>4.8793535579787307E-2</v>
      </c>
      <c r="V210" s="35">
        <f t="shared" si="206"/>
        <v>3.6577655329524686E-2</v>
      </c>
      <c r="W210" s="35">
        <f t="shared" si="206"/>
        <v>3.7681535129255254E-2</v>
      </c>
      <c r="X210" s="35">
        <f t="shared" si="206"/>
        <v>8.133429493865145E-2</v>
      </c>
      <c r="Y210" s="35">
        <f t="shared" si="206"/>
        <v>1.009807079024554E-2</v>
      </c>
      <c r="Z210" s="35">
        <f t="shared" si="206"/>
        <v>2.2213854683339338E-2</v>
      </c>
      <c r="AA210" s="35">
        <f t="shared" si="206"/>
        <v>3.749604778459717E-2</v>
      </c>
      <c r="AB210" s="35">
        <f t="shared" si="206"/>
        <v>1.1651600346218871E-2</v>
      </c>
      <c r="AC210" s="1"/>
    </row>
    <row r="211" spans="1:29" ht="14.4" x14ac:dyDescent="0.25">
      <c r="A211" s="1"/>
      <c r="B211" s="1"/>
      <c r="C211" s="1"/>
      <c r="D211" s="1"/>
      <c r="E211" s="5" t="str">
        <f t="shared" si="182"/>
        <v>3. kvartál 2019</v>
      </c>
      <c r="F211" s="1"/>
      <c r="G211" s="35">
        <f t="shared" si="205"/>
        <v>2.5932266241005895E-2</v>
      </c>
      <c r="H211" s="35">
        <f t="shared" si="205"/>
        <v>-1.3253702373753765E-3</v>
      </c>
      <c r="I211" s="35">
        <f t="shared" si="205"/>
        <v>-1.9060794986533269E-3</v>
      </c>
      <c r="J211" s="35">
        <f t="shared" si="205"/>
        <v>6.3882292067016386E-2</v>
      </c>
      <c r="K211" s="35">
        <f t="shared" si="205"/>
        <v>6.2931474921917967E-3</v>
      </c>
      <c r="L211" s="35">
        <f t="shared" si="205"/>
        <v>3.5510270547946698E-2</v>
      </c>
      <c r="M211" s="35">
        <f t="shared" si="205"/>
        <v>-1.0681836601562975E-2</v>
      </c>
      <c r="N211" s="35">
        <f t="shared" si="205"/>
        <v>6.0391463177845571E-2</v>
      </c>
      <c r="O211" s="77" t="s">
        <v>153</v>
      </c>
      <c r="P211" s="35">
        <f t="shared" ref="P211:AB211" si="207">P160</f>
        <v>1.3085884221648865E-2</v>
      </c>
      <c r="Q211" s="35">
        <f t="shared" si="207"/>
        <v>2.0907829276501206E-3</v>
      </c>
      <c r="R211" s="35">
        <f t="shared" si="207"/>
        <v>2.4230474271955543E-2</v>
      </c>
      <c r="S211" s="35">
        <f t="shared" si="207"/>
        <v>2.28713790996036E-2</v>
      </c>
      <c r="T211" s="35">
        <f t="shared" si="207"/>
        <v>6.8178693141791633E-2</v>
      </c>
      <c r="U211" s="35">
        <f t="shared" si="207"/>
        <v>4.7624862225868793E-2</v>
      </c>
      <c r="V211" s="35">
        <f t="shared" si="207"/>
        <v>3.7392549377469761E-2</v>
      </c>
      <c r="W211" s="35">
        <f t="shared" si="207"/>
        <v>3.0197922233343218E-2</v>
      </c>
      <c r="X211" s="35">
        <f t="shared" si="207"/>
        <v>8.0901238328531203E-2</v>
      </c>
      <c r="Y211" s="35">
        <f t="shared" si="207"/>
        <v>1.8704001647919292E-2</v>
      </c>
      <c r="Z211" s="35">
        <f t="shared" si="207"/>
        <v>2.0516433375720098E-2</v>
      </c>
      <c r="AA211" s="35">
        <f t="shared" si="207"/>
        <v>3.8406690578557369E-2</v>
      </c>
      <c r="AB211" s="35">
        <f t="shared" si="207"/>
        <v>1.4180160388058563E-2</v>
      </c>
      <c r="AC211" s="1"/>
    </row>
    <row r="212" spans="1:29" ht="14.4" x14ac:dyDescent="0.25">
      <c r="A212" s="1"/>
      <c r="B212" s="1"/>
      <c r="C212" s="1"/>
      <c r="D212" s="1"/>
      <c r="E212" s="5" t="str">
        <f t="shared" si="182"/>
        <v>4. kvartál 2019</v>
      </c>
      <c r="F212" s="1"/>
      <c r="G212" s="35">
        <f t="shared" si="205"/>
        <v>2.9155528007479392E-2</v>
      </c>
      <c r="H212" s="35">
        <f t="shared" si="205"/>
        <v>2.7044770203900623E-3</v>
      </c>
      <c r="I212" s="35">
        <f t="shared" si="205"/>
        <v>-2.5767762834703507E-3</v>
      </c>
      <c r="J212" s="35">
        <f t="shared" si="205"/>
        <v>7.5165829690037753E-2</v>
      </c>
      <c r="K212" s="35">
        <f t="shared" si="205"/>
        <v>7.2892423241076153E-3</v>
      </c>
      <c r="L212" s="35">
        <f t="shared" si="205"/>
        <v>4.14098444230196E-2</v>
      </c>
      <c r="M212" s="35">
        <f t="shared" si="205"/>
        <v>-1.1760524735788088E-2</v>
      </c>
      <c r="N212" s="35">
        <f t="shared" si="205"/>
        <v>6.2426097169797475E-2</v>
      </c>
      <c r="O212" s="77" t="s">
        <v>153</v>
      </c>
      <c r="P212" s="35">
        <f t="shared" ref="P212:AB212" si="208">P161</f>
        <v>2.1219799110249588E-2</v>
      </c>
      <c r="Q212" s="35">
        <f t="shared" si="208"/>
        <v>6.6141954990915205E-3</v>
      </c>
      <c r="R212" s="35">
        <f t="shared" si="208"/>
        <v>2.2586761796718119E-2</v>
      </c>
      <c r="S212" s="35">
        <f t="shared" si="208"/>
        <v>2.5838996186566366E-2</v>
      </c>
      <c r="T212" s="35">
        <f t="shared" si="208"/>
        <v>6.9371914029224394E-2</v>
      </c>
      <c r="U212" s="35">
        <f t="shared" si="208"/>
        <v>4.508050185531641E-2</v>
      </c>
      <c r="V212" s="35">
        <f t="shared" si="208"/>
        <v>3.8875540829163557E-2</v>
      </c>
      <c r="W212" s="35">
        <f t="shared" si="208"/>
        <v>1.4957705888455568E-2</v>
      </c>
      <c r="X212" s="35">
        <f t="shared" si="208"/>
        <v>7.8662623592489128E-2</v>
      </c>
      <c r="Y212" s="35">
        <f t="shared" si="208"/>
        <v>2.9533726796405653E-2</v>
      </c>
      <c r="Z212" s="35">
        <f t="shared" si="208"/>
        <v>1.9948087846665193E-2</v>
      </c>
      <c r="AA212" s="35">
        <f t="shared" si="208"/>
        <v>3.7643214754914049E-2</v>
      </c>
      <c r="AB212" s="35">
        <f t="shared" si="208"/>
        <v>1.1614281548109937E-2</v>
      </c>
      <c r="AC212" s="1"/>
    </row>
    <row r="213" spans="1:29" ht="14.4" x14ac:dyDescent="0.25">
      <c r="A213" s="1"/>
      <c r="B213" s="1"/>
      <c r="C213" s="1"/>
      <c r="D213" s="1"/>
      <c r="E213" s="5" t="str">
        <f t="shared" si="182"/>
        <v>1. kvartál 2020</v>
      </c>
      <c r="F213" s="1"/>
      <c r="G213" s="35">
        <f t="shared" si="205"/>
        <v>3.0220321670917288E-2</v>
      </c>
      <c r="H213" s="35">
        <f t="shared" si="205"/>
        <v>5.7322772467735721E-3</v>
      </c>
      <c r="I213" s="35">
        <f t="shared" si="205"/>
        <v>-2.6519217547378397E-3</v>
      </c>
      <c r="J213" s="35">
        <f t="shared" si="205"/>
        <v>8.6777081689532368E-2</v>
      </c>
      <c r="K213" s="35">
        <f t="shared" si="205"/>
        <v>7.2681367332556486E-3</v>
      </c>
      <c r="L213" s="35">
        <f t="shared" si="205"/>
        <v>5.2534895903690371E-2</v>
      </c>
      <c r="M213" s="35">
        <f t="shared" si="205"/>
        <v>-1.1889547005031772E-2</v>
      </c>
      <c r="N213" s="35">
        <f t="shared" si="205"/>
        <v>7.4817824413011491E-2</v>
      </c>
      <c r="O213" s="77" t="s">
        <v>153</v>
      </c>
      <c r="P213" s="35">
        <f t="shared" ref="P213:AB213" si="209">P162</f>
        <v>2.9353713998850308E-2</v>
      </c>
      <c r="Q213" s="35">
        <f t="shared" si="209"/>
        <v>1.0538009816357134E-2</v>
      </c>
      <c r="R213" s="35">
        <f t="shared" si="209"/>
        <v>1.9018677994363686E-2</v>
      </c>
      <c r="S213" s="35">
        <f t="shared" si="209"/>
        <v>2.7839630799752709E-2</v>
      </c>
      <c r="T213" s="35">
        <f t="shared" si="209"/>
        <v>6.6634981692838047E-2</v>
      </c>
      <c r="U213" s="35">
        <f t="shared" si="209"/>
        <v>4.2500273710710204E-2</v>
      </c>
      <c r="V213" s="35">
        <f t="shared" si="209"/>
        <v>3.8088575163941374E-2</v>
      </c>
      <c r="W213" s="35">
        <f t="shared" si="209"/>
        <v>1.8415939575938637E-3</v>
      </c>
      <c r="X213" s="35">
        <f t="shared" si="209"/>
        <v>7.7088337919962599E-2</v>
      </c>
      <c r="Y213" s="35">
        <f t="shared" si="209"/>
        <v>3.9956758670220076E-2</v>
      </c>
      <c r="Z213" s="35">
        <f t="shared" si="209"/>
        <v>1.9864879421941751E-2</v>
      </c>
      <c r="AA213" s="35">
        <f t="shared" si="209"/>
        <v>3.7042885861372415E-2</v>
      </c>
      <c r="AB213" s="35">
        <f t="shared" si="209"/>
        <v>1.0834959679933573E-2</v>
      </c>
      <c r="AC213" s="1"/>
    </row>
    <row r="214" spans="1:29" ht="14.4" x14ac:dyDescent="0.25">
      <c r="A214" s="1"/>
      <c r="B214" s="1"/>
      <c r="C214" s="1"/>
      <c r="D214" s="1"/>
      <c r="E214" s="5" t="str">
        <f t="shared" si="182"/>
        <v>2. kvartál 2020</v>
      </c>
      <c r="F214" s="1"/>
      <c r="G214" s="35">
        <f t="shared" ref="G214:AB214" si="210">G163</f>
        <v>2.7396204568357927E-2</v>
      </c>
      <c r="H214" s="35">
        <f t="shared" si="210"/>
        <v>6.2439047937148419E-3</v>
      </c>
      <c r="I214" s="35">
        <f t="shared" si="210"/>
        <v>-2.1953400246892672E-3</v>
      </c>
      <c r="J214" s="35">
        <f t="shared" si="210"/>
        <v>0.10049388365016967</v>
      </c>
      <c r="K214" s="35">
        <f t="shared" si="210"/>
        <v>8.1932956937261769E-3</v>
      </c>
      <c r="L214" s="35">
        <f t="shared" si="210"/>
        <v>6.9621803255639117E-2</v>
      </c>
      <c r="M214" s="35">
        <f t="shared" si="210"/>
        <v>-1.1995827580684256E-2</v>
      </c>
      <c r="N214" s="35">
        <f t="shared" si="210"/>
        <v>7.6720529309657184E-2</v>
      </c>
      <c r="O214" s="35">
        <f t="shared" si="210"/>
        <v>0.18700787401574806</v>
      </c>
      <c r="P214" s="35">
        <f t="shared" si="210"/>
        <v>3.1836174873108254E-2</v>
      </c>
      <c r="Q214" s="35">
        <f t="shared" si="210"/>
        <v>1.451647896714073E-2</v>
      </c>
      <c r="R214" s="35">
        <f t="shared" si="210"/>
        <v>1.609157471252691E-2</v>
      </c>
      <c r="S214" s="35">
        <f t="shared" si="210"/>
        <v>2.906453722236256E-2</v>
      </c>
      <c r="T214" s="35">
        <f t="shared" si="210"/>
        <v>6.6389186793457303E-2</v>
      </c>
      <c r="U214" s="35">
        <f t="shared" si="210"/>
        <v>4.3317229414100253E-2</v>
      </c>
      <c r="V214" s="35">
        <f t="shared" si="210"/>
        <v>3.4382971864347023E-2</v>
      </c>
      <c r="W214" s="35">
        <f t="shared" si="210"/>
        <v>-2.3340423283839109E-3</v>
      </c>
      <c r="X214" s="35">
        <f t="shared" si="210"/>
        <v>7.6409913890678846E-2</v>
      </c>
      <c r="Y214" s="35">
        <f t="shared" si="210"/>
        <v>5.1269553554392819E-2</v>
      </c>
      <c r="Z214" s="35">
        <f t="shared" si="210"/>
        <v>1.743100184296335E-2</v>
      </c>
      <c r="AA214" s="35">
        <f t="shared" si="210"/>
        <v>3.5554400546198281E-2</v>
      </c>
      <c r="AB214" s="35">
        <f t="shared" si="210"/>
        <v>1.2856651140362465E-2</v>
      </c>
      <c r="AC214" s="1"/>
    </row>
    <row r="215" spans="1:29" ht="14.4" x14ac:dyDescent="0.25">
      <c r="A215" s="1"/>
      <c r="B215" s="1"/>
      <c r="C215" s="1"/>
      <c r="D215" s="1"/>
      <c r="E215" s="5" t="str">
        <f t="shared" si="182"/>
        <v>3. kvartál 2020</v>
      </c>
      <c r="F215" s="1"/>
      <c r="G215" s="35">
        <f t="shared" ref="G215:AB215" si="211">G164</f>
        <v>2.3812743556178108E-2</v>
      </c>
      <c r="H215" s="35">
        <f t="shared" si="211"/>
        <v>2.8637047716110558E-3</v>
      </c>
      <c r="I215" s="35">
        <f t="shared" si="211"/>
        <v>-2.579789447514305E-3</v>
      </c>
      <c r="J215" s="35">
        <f t="shared" si="211"/>
        <v>0.11818316948794487</v>
      </c>
      <c r="K215" s="35">
        <f t="shared" si="211"/>
        <v>4.6604248725081896E-3</v>
      </c>
      <c r="L215" s="35">
        <f t="shared" si="211"/>
        <v>6.3492151589062948E-2</v>
      </c>
      <c r="M215" s="35">
        <f t="shared" si="211"/>
        <v>-5.6147538464419644E-3</v>
      </c>
      <c r="N215" s="35">
        <f t="shared" si="211"/>
        <v>7.4428888444323271E-2</v>
      </c>
      <c r="O215" s="35">
        <f t="shared" si="211"/>
        <v>0.18700787401574806</v>
      </c>
      <c r="P215" s="35">
        <f t="shared" si="211"/>
        <v>3.1836174873108254E-2</v>
      </c>
      <c r="Q215" s="35">
        <f t="shared" si="211"/>
        <v>1.8997402497463543E-2</v>
      </c>
      <c r="R215" s="35">
        <f t="shared" si="211"/>
        <v>1.7384839489657355E-2</v>
      </c>
      <c r="S215" s="35">
        <f t="shared" si="211"/>
        <v>3.2217351549590413E-2</v>
      </c>
      <c r="T215" s="35">
        <f t="shared" si="211"/>
        <v>6.8546934282959188E-2</v>
      </c>
      <c r="U215" s="35">
        <f t="shared" si="211"/>
        <v>4.1581193506124048E-2</v>
      </c>
      <c r="V215" s="35">
        <f t="shared" si="211"/>
        <v>3.0130348448089973E-2</v>
      </c>
      <c r="W215" s="35">
        <f t="shared" si="211"/>
        <v>-3.5201603355636393E-4</v>
      </c>
      <c r="X215" s="35">
        <f t="shared" si="211"/>
        <v>5.4189647281660702E-2</v>
      </c>
      <c r="Y215" s="35">
        <f t="shared" si="211"/>
        <v>5.7388796434336739E-2</v>
      </c>
      <c r="Z215" s="35">
        <f t="shared" si="211"/>
        <v>2.0012683492104218E-2</v>
      </c>
      <c r="AA215" s="35">
        <f t="shared" si="211"/>
        <v>3.460737505940293E-2</v>
      </c>
      <c r="AB215" s="35">
        <f t="shared" si="211"/>
        <v>1.1034549192128974E-2</v>
      </c>
      <c r="AC215" s="1"/>
    </row>
    <row r="216" spans="1:29" ht="14.4" x14ac:dyDescent="0.25">
      <c r="A216" s="1"/>
      <c r="B216" s="1"/>
      <c r="C216" s="1"/>
      <c r="D216" s="1"/>
      <c r="E216" s="5" t="str">
        <f t="shared" si="182"/>
        <v>4. kvartál 2020</v>
      </c>
      <c r="F216" s="1"/>
      <c r="G216" s="35">
        <f t="shared" ref="G216:AB216" si="212">G165</f>
        <v>2.3519199451408099E-2</v>
      </c>
      <c r="H216" s="35">
        <f t="shared" si="212"/>
        <v>-2.3773118709239267E-3</v>
      </c>
      <c r="I216" s="35">
        <f t="shared" si="212"/>
        <v>-3.3776692413012353E-3</v>
      </c>
      <c r="J216" s="35">
        <f t="shared" si="212"/>
        <v>0.1228354596579645</v>
      </c>
      <c r="K216" s="35">
        <f t="shared" si="212"/>
        <v>-1.0066815787941282E-3</v>
      </c>
      <c r="L216" s="35">
        <f t="shared" si="212"/>
        <v>5.4903550345993542E-2</v>
      </c>
      <c r="M216" s="35">
        <f t="shared" si="212"/>
        <v>3.5445253033264271E-3</v>
      </c>
      <c r="N216" s="35">
        <f t="shared" si="212"/>
        <v>7.0127156013152697E-2</v>
      </c>
      <c r="O216" s="35">
        <f t="shared" si="212"/>
        <v>0.18700787401574806</v>
      </c>
      <c r="P216" s="35">
        <f t="shared" si="212"/>
        <v>3.1836174873108254E-2</v>
      </c>
      <c r="Q216" s="35">
        <f t="shared" si="212"/>
        <v>2.3108345368852472E-2</v>
      </c>
      <c r="R216" s="35">
        <f t="shared" si="212"/>
        <v>1.8234714701066988E-2</v>
      </c>
      <c r="S216" s="35">
        <f t="shared" si="212"/>
        <v>3.4111696254908376E-2</v>
      </c>
      <c r="T216" s="35">
        <f t="shared" si="212"/>
        <v>6.6898486015244105E-2</v>
      </c>
      <c r="U216" s="35">
        <f t="shared" si="212"/>
        <v>4.2094703108847789E-2</v>
      </c>
      <c r="V216" s="35">
        <f t="shared" si="212"/>
        <v>2.6603541963372217E-2</v>
      </c>
      <c r="W216" s="35">
        <f t="shared" si="212"/>
        <v>3.5417331693769032E-3</v>
      </c>
      <c r="X216" s="35">
        <f t="shared" si="212"/>
        <v>3.7514982723990738E-2</v>
      </c>
      <c r="Y216" s="35">
        <f t="shared" si="212"/>
        <v>5.5015189430563688E-2</v>
      </c>
      <c r="Z216" s="35">
        <f t="shared" si="212"/>
        <v>1.7933061367212483E-2</v>
      </c>
      <c r="AA216" s="35">
        <f t="shared" si="212"/>
        <v>3.4289039015919558E-2</v>
      </c>
      <c r="AB216" s="35">
        <f t="shared" si="212"/>
        <v>1.2809415496112416E-2</v>
      </c>
      <c r="AC216" s="1"/>
    </row>
    <row r="217" spans="1:29" ht="14.4" x14ac:dyDescent="0.25">
      <c r="A217" s="1"/>
      <c r="B217" s="1"/>
      <c r="C217" s="1"/>
      <c r="D217" s="1"/>
      <c r="E217" s="5" t="str">
        <f t="shared" si="182"/>
        <v>1. kvartál 2021</v>
      </c>
      <c r="F217" s="1"/>
      <c r="G217" s="35">
        <f t="shared" ref="G217:AB217" si="213">G166</f>
        <v>2.3219007112535647E-2</v>
      </c>
      <c r="H217" s="35">
        <f t="shared" si="213"/>
        <v>-6.8411084051227915E-3</v>
      </c>
      <c r="I217" s="35">
        <f t="shared" si="213"/>
        <v>-2.3594850274325091E-3</v>
      </c>
      <c r="J217" s="35">
        <f t="shared" si="213"/>
        <v>0.12449013789038889</v>
      </c>
      <c r="K217" s="35">
        <f t="shared" si="213"/>
        <v>-8.4483325435990349E-3</v>
      </c>
      <c r="L217" s="35">
        <f t="shared" si="213"/>
        <v>3.9236830374074147E-2</v>
      </c>
      <c r="M217" s="35">
        <f t="shared" si="213"/>
        <v>1.2607770996095551E-2</v>
      </c>
      <c r="N217" s="35">
        <f t="shared" si="213"/>
        <v>6.6364326958697012E-2</v>
      </c>
      <c r="O217" s="35">
        <f t="shared" si="213"/>
        <v>0.18700787401574806</v>
      </c>
      <c r="P217" s="35">
        <f t="shared" si="213"/>
        <v>3.1836174873108254E-2</v>
      </c>
      <c r="Q217" s="35">
        <f t="shared" si="213"/>
        <v>2.6943986332162079E-2</v>
      </c>
      <c r="R217" s="35">
        <f t="shared" si="213"/>
        <v>2.0836202638381988E-2</v>
      </c>
      <c r="S217" s="35">
        <f t="shared" si="213"/>
        <v>3.5586721397382393E-2</v>
      </c>
      <c r="T217" s="35">
        <f t="shared" si="213"/>
        <v>6.5059564623985475E-2</v>
      </c>
      <c r="U217" s="35">
        <f t="shared" si="213"/>
        <v>4.2889191538848341E-2</v>
      </c>
      <c r="V217" s="35">
        <f t="shared" si="213"/>
        <v>2.6991952181363847E-2</v>
      </c>
      <c r="W217" s="35">
        <f t="shared" si="213"/>
        <v>8.147308085110154E-3</v>
      </c>
      <c r="X217" s="35">
        <f t="shared" si="213"/>
        <v>2.4448476901813856E-2</v>
      </c>
      <c r="Y217" s="35">
        <f t="shared" si="213"/>
        <v>5.2807385879155552E-2</v>
      </c>
      <c r="Z217" s="35">
        <f t="shared" si="213"/>
        <v>1.7488654013358345E-2</v>
      </c>
      <c r="AA217" s="35">
        <f t="shared" si="213"/>
        <v>3.3569712807306529E-2</v>
      </c>
      <c r="AB217" s="35">
        <f t="shared" si="213"/>
        <v>1.1771768781043692E-2</v>
      </c>
      <c r="AC217" s="1"/>
    </row>
    <row r="218" spans="1:29" ht="14.4" x14ac:dyDescent="0.25">
      <c r="A218" s="1"/>
      <c r="B218" s="1"/>
      <c r="C218" s="1"/>
      <c r="D218" s="1"/>
      <c r="E218" s="5" t="str">
        <f t="shared" si="182"/>
        <v>2. kvartál 2021</v>
      </c>
      <c r="F218" s="1"/>
      <c r="G218" s="35">
        <f t="shared" ref="G218:AB218" si="214">G167</f>
        <v>2.2862516489891134E-2</v>
      </c>
      <c r="H218" s="35">
        <f t="shared" si="214"/>
        <v>-7.4266465959748765E-3</v>
      </c>
      <c r="I218" s="35">
        <f t="shared" si="214"/>
        <v>1.903181425522496E-4</v>
      </c>
      <c r="J218" s="35">
        <f t="shared" si="214"/>
        <v>0.12578276684930642</v>
      </c>
      <c r="K218" s="35">
        <f t="shared" si="214"/>
        <v>-1.8736312278679126E-2</v>
      </c>
      <c r="L218" s="35">
        <f t="shared" si="214"/>
        <v>2.6012459552609023E-2</v>
      </c>
      <c r="M218" s="35">
        <f t="shared" si="214"/>
        <v>2.4007290126928194E-2</v>
      </c>
      <c r="N218" s="35">
        <f t="shared" si="214"/>
        <v>6.7950931431411898E-2</v>
      </c>
      <c r="O218" s="35">
        <f t="shared" si="214"/>
        <v>0.14960629921259844</v>
      </c>
      <c r="P218" s="35">
        <f t="shared" si="214"/>
        <v>3.1836174873108254E-2</v>
      </c>
      <c r="Q218" s="35">
        <f t="shared" si="214"/>
        <v>3.0326283275044802E-2</v>
      </c>
      <c r="R218" s="35">
        <f t="shared" si="214"/>
        <v>2.1457800242882016E-2</v>
      </c>
      <c r="S218" s="35">
        <f t="shared" si="214"/>
        <v>3.6762063008567089E-2</v>
      </c>
      <c r="T218" s="35">
        <f t="shared" si="214"/>
        <v>6.7514927267633265E-2</v>
      </c>
      <c r="U218" s="35">
        <f t="shared" si="214"/>
        <v>4.2541435268429864E-2</v>
      </c>
      <c r="V218" s="35">
        <f t="shared" si="214"/>
        <v>3.2919029178156166E-2</v>
      </c>
      <c r="W218" s="35">
        <f t="shared" si="214"/>
        <v>1.5070066907659174E-2</v>
      </c>
      <c r="X218" s="35">
        <f t="shared" si="214"/>
        <v>1.6800584770346773E-2</v>
      </c>
      <c r="Y218" s="35">
        <f t="shared" si="214"/>
        <v>4.9500499472232631E-2</v>
      </c>
      <c r="Z218" s="35">
        <f t="shared" si="214"/>
        <v>1.7140784409533014E-2</v>
      </c>
      <c r="AA218" s="35">
        <f t="shared" si="214"/>
        <v>3.4758366387617624E-2</v>
      </c>
      <c r="AB218" s="35">
        <f t="shared" si="214"/>
        <v>1.4403915349991832E-2</v>
      </c>
      <c r="AC218" s="1"/>
    </row>
    <row r="219" spans="1:29" ht="14.4" x14ac:dyDescent="0.25">
      <c r="A219" s="1"/>
      <c r="B219" s="1"/>
      <c r="C219" s="1"/>
      <c r="D219" s="1"/>
      <c r="E219" s="5" t="str">
        <f t="shared" si="182"/>
        <v>3. kvartál 2021</v>
      </c>
      <c r="F219" s="1"/>
      <c r="G219" s="35">
        <f t="shared" ref="G219:AB219" si="215">G168</f>
        <v>2.1778353807369411E-2</v>
      </c>
      <c r="H219" s="35">
        <f t="shared" si="215"/>
        <v>-4.0744111842297651E-3</v>
      </c>
      <c r="I219" s="35">
        <f t="shared" si="215"/>
        <v>1.7374844843716698E-2</v>
      </c>
      <c r="J219" s="35">
        <f t="shared" si="215"/>
        <v>0.10184880779716367</v>
      </c>
      <c r="K219" s="35">
        <f t="shared" si="215"/>
        <v>-2.1460676169968228E-2</v>
      </c>
      <c r="L219" s="35">
        <f t="shared" si="215"/>
        <v>5.382610118239959E-2</v>
      </c>
      <c r="M219" s="35">
        <f t="shared" si="215"/>
        <v>3.757342865147386E-2</v>
      </c>
      <c r="N219" s="35">
        <f t="shared" si="215"/>
        <v>5.8621538020381336E-2</v>
      </c>
      <c r="O219" s="35">
        <f t="shared" si="215"/>
        <v>0.12467191601049871</v>
      </c>
      <c r="P219" s="35">
        <f t="shared" si="215"/>
        <v>3.191460624565727E-2</v>
      </c>
      <c r="Q219" s="35">
        <f t="shared" si="215"/>
        <v>3.322031484904029E-2</v>
      </c>
      <c r="R219" s="35">
        <f t="shared" si="215"/>
        <v>1.8528295052072187E-2</v>
      </c>
      <c r="S219" s="35">
        <f t="shared" si="215"/>
        <v>3.7956330986707067E-2</v>
      </c>
      <c r="T219" s="35">
        <f t="shared" si="215"/>
        <v>9.1631129975202952E-2</v>
      </c>
      <c r="U219" s="35">
        <f t="shared" si="215"/>
        <v>5.261823449184868E-2</v>
      </c>
      <c r="V219" s="35">
        <f t="shared" si="215"/>
        <v>3.8024571355740666E-2</v>
      </c>
      <c r="W219" s="35">
        <f t="shared" si="215"/>
        <v>2.2958914093942059E-2</v>
      </c>
      <c r="X219" s="35">
        <f t="shared" si="215"/>
        <v>6.0658318878142332E-2</v>
      </c>
      <c r="Y219" s="35">
        <f t="shared" si="215"/>
        <v>3.6896797753149788E-2</v>
      </c>
      <c r="Z219" s="35">
        <f t="shared" si="215"/>
        <v>1.5049985938644025E-2</v>
      </c>
      <c r="AA219" s="35">
        <f t="shared" si="215"/>
        <v>3.0463280722666502E-2</v>
      </c>
      <c r="AB219" s="35">
        <f t="shared" si="215"/>
        <v>2.9258814042006292E-2</v>
      </c>
      <c r="AC219" s="1"/>
    </row>
    <row r="220" spans="1:29" ht="14.4" x14ac:dyDescent="0.25">
      <c r="A220" s="1"/>
      <c r="B220" s="1"/>
      <c r="C220" s="1"/>
      <c r="D220" s="1"/>
      <c r="E220" s="5" t="str">
        <f t="shared" si="182"/>
        <v>4. kvartál 2021</v>
      </c>
      <c r="F220" s="1"/>
      <c r="G220" s="35">
        <f t="shared" ref="G220:AB220" si="216">G169</f>
        <v>2.0186587712412458E-2</v>
      </c>
      <c r="H220" s="35">
        <f t="shared" si="216"/>
        <v>8.8806929286924428E-4</v>
      </c>
      <c r="I220" s="35">
        <f t="shared" si="216"/>
        <v>5.4863466420628636E-2</v>
      </c>
      <c r="J220" s="35">
        <f t="shared" si="216"/>
        <v>8.8407015721971474E-2</v>
      </c>
      <c r="K220" s="35">
        <f t="shared" si="216"/>
        <v>-1.4728496656779092E-2</v>
      </c>
      <c r="L220" s="35">
        <f t="shared" si="216"/>
        <v>9.7516623089893062E-2</v>
      </c>
      <c r="M220" s="35">
        <f t="shared" si="216"/>
        <v>5.0542595224994512E-2</v>
      </c>
      <c r="N220" s="35">
        <f t="shared" si="216"/>
        <v>4.425627808754045E-2</v>
      </c>
      <c r="O220" s="35">
        <f t="shared" si="216"/>
        <v>0.10686164229471318</v>
      </c>
      <c r="P220" s="35">
        <f t="shared" si="216"/>
        <v>3.2032253304480805E-2</v>
      </c>
      <c r="Q220" s="35">
        <f t="shared" si="216"/>
        <v>3.5290057381952747E-2</v>
      </c>
      <c r="R220" s="35">
        <f t="shared" si="216"/>
        <v>2.205310464541485E-2</v>
      </c>
      <c r="S220" s="35">
        <f t="shared" si="216"/>
        <v>3.9594312575303034E-2</v>
      </c>
      <c r="T220" s="35">
        <f t="shared" si="216"/>
        <v>0.13950954745432978</v>
      </c>
      <c r="U220" s="35">
        <f t="shared" si="216"/>
        <v>6.1901062248534235E-2</v>
      </c>
      <c r="V220" s="35">
        <f t="shared" si="216"/>
        <v>5.1700041786782128E-2</v>
      </c>
      <c r="W220" s="35">
        <f t="shared" si="216"/>
        <v>3.57440164986218E-2</v>
      </c>
      <c r="X220" s="35">
        <f t="shared" si="216"/>
        <v>9.9502968290139854E-2</v>
      </c>
      <c r="Y220" s="35">
        <f t="shared" si="216"/>
        <v>2.707970320613784E-2</v>
      </c>
      <c r="Z220" s="35">
        <f t="shared" si="216"/>
        <v>2.1785848792196309E-2</v>
      </c>
      <c r="AA220" s="35">
        <f t="shared" si="216"/>
        <v>1.27145812729107E-2</v>
      </c>
      <c r="AB220" s="35">
        <f t="shared" si="216"/>
        <v>4.6555976355514964E-2</v>
      </c>
      <c r="AC220" s="1"/>
    </row>
    <row r="221" spans="1:29" ht="14.4" x14ac:dyDescent="0.25">
      <c r="A221" s="1"/>
      <c r="B221" s="1"/>
      <c r="C221" s="1"/>
      <c r="D221" s="1"/>
      <c r="E221" s="5" t="str">
        <f t="shared" si="182"/>
        <v>1. kvartál 2022</v>
      </c>
      <c r="F221" s="1"/>
      <c r="G221" s="35">
        <f t="shared" ref="G221:AB221" si="217">G170</f>
        <v>2.0128524683782699E-2</v>
      </c>
      <c r="H221" s="35">
        <f t="shared" si="217"/>
        <v>7.3305969937975312E-3</v>
      </c>
      <c r="I221" s="35">
        <f t="shared" si="217"/>
        <v>8.6321262939114241E-2</v>
      </c>
      <c r="J221" s="35">
        <f t="shared" si="217"/>
        <v>6.6640112354988068E-2</v>
      </c>
      <c r="K221" s="35">
        <f t="shared" si="217"/>
        <v>-2.5830547465513923E-3</v>
      </c>
      <c r="L221" s="35">
        <f t="shared" si="217"/>
        <v>0.16074291352373229</v>
      </c>
      <c r="M221" s="35">
        <f t="shared" si="217"/>
        <v>6.4724885250057235E-2</v>
      </c>
      <c r="N221" s="35">
        <f t="shared" si="217"/>
        <v>3.4104678955400057E-2</v>
      </c>
      <c r="O221" s="35">
        <f t="shared" si="217"/>
        <v>9.350393700787403E-2</v>
      </c>
      <c r="P221" s="35">
        <f t="shared" si="217"/>
        <v>3.2149900363304333E-2</v>
      </c>
      <c r="Q221" s="35">
        <f t="shared" si="217"/>
        <v>3.8325544464206142E-2</v>
      </c>
      <c r="R221" s="35">
        <f t="shared" si="217"/>
        <v>3.4527925244860008E-2</v>
      </c>
      <c r="S221" s="35">
        <f t="shared" si="217"/>
        <v>4.3260440559158529E-2</v>
      </c>
      <c r="T221" s="35">
        <f t="shared" si="217"/>
        <v>0.19852154743297662</v>
      </c>
      <c r="U221" s="35">
        <f t="shared" si="217"/>
        <v>8.1412840315483445E-2</v>
      </c>
      <c r="V221" s="35">
        <f t="shared" si="217"/>
        <v>7.5051632788705053E-2</v>
      </c>
      <c r="W221" s="35">
        <f t="shared" si="217"/>
        <v>5.5906303309986222E-2</v>
      </c>
      <c r="X221" s="35">
        <f t="shared" si="217"/>
        <v>0.13495425006240919</v>
      </c>
      <c r="Y221" s="35">
        <f t="shared" si="217"/>
        <v>1.7750672655499757E-2</v>
      </c>
      <c r="Z221" s="35">
        <f t="shared" si="217"/>
        <v>2.4773193540646533E-2</v>
      </c>
      <c r="AA221" s="35">
        <f t="shared" si="217"/>
        <v>-3.042625462111617E-3</v>
      </c>
      <c r="AB221" s="35">
        <f t="shared" si="217"/>
        <v>6.719138223622434E-2</v>
      </c>
      <c r="AC221" s="1"/>
    </row>
    <row r="222" spans="1:29" ht="14.4" x14ac:dyDescent="0.25">
      <c r="A222" s="1"/>
      <c r="B222" s="1"/>
      <c r="C222" s="1"/>
      <c r="D222" s="1"/>
      <c r="E222" s="5" t="str">
        <f t="shared" si="182"/>
        <v>2. kvartál 2022</v>
      </c>
      <c r="F222" s="1"/>
      <c r="G222" s="35">
        <f t="shared" ref="G222:AB222" si="218">G171</f>
        <v>2.2344704497830905E-2</v>
      </c>
      <c r="H222" s="35">
        <f t="shared" si="218"/>
        <v>1.3582655477530655E-2</v>
      </c>
      <c r="I222" s="35">
        <f t="shared" si="218"/>
        <v>0.1163508576572409</v>
      </c>
      <c r="J222" s="35">
        <f t="shared" si="218"/>
        <v>4.6240501481571154E-2</v>
      </c>
      <c r="K222" s="35">
        <f t="shared" si="218"/>
        <v>1.5189715753108613E-2</v>
      </c>
      <c r="L222" s="35">
        <f t="shared" si="218"/>
        <v>0.20919202986920848</v>
      </c>
      <c r="M222" s="35">
        <f t="shared" si="218"/>
        <v>7.7689491371013095E-2</v>
      </c>
      <c r="N222" s="35">
        <f t="shared" si="218"/>
        <v>2.1911292642933851E-2</v>
      </c>
      <c r="O222" s="35">
        <f t="shared" si="218"/>
        <v>0.11536078719844932</v>
      </c>
      <c r="P222" s="35">
        <f t="shared" si="218"/>
        <v>3.2267547422127861E-2</v>
      </c>
      <c r="Q222" s="35">
        <f t="shared" si="218"/>
        <v>4.1548035711223161E-2</v>
      </c>
      <c r="R222" s="35">
        <f t="shared" si="218"/>
        <v>6.0617153658234696E-2</v>
      </c>
      <c r="S222" s="35">
        <f t="shared" si="218"/>
        <v>4.8127262821491636E-2</v>
      </c>
      <c r="T222" s="35">
        <f t="shared" si="218"/>
        <v>0.24427184274194388</v>
      </c>
      <c r="U222" s="35">
        <f t="shared" si="218"/>
        <v>0.10194425558134096</v>
      </c>
      <c r="V222" s="35">
        <f t="shared" si="218"/>
        <v>9.4558276637937311E-2</v>
      </c>
      <c r="W222" s="35">
        <f t="shared" si="218"/>
        <v>7.8368563155708656E-2</v>
      </c>
      <c r="X222" s="35">
        <f t="shared" si="218"/>
        <v>0.16513349744174677</v>
      </c>
      <c r="Y222" s="35">
        <f t="shared" si="218"/>
        <v>1.0570265772421414E-2</v>
      </c>
      <c r="Z222" s="35">
        <f t="shared" si="218"/>
        <v>2.8738824736945282E-2</v>
      </c>
      <c r="AA222" s="35">
        <f t="shared" si="218"/>
        <v>-1.2826460814869013E-3</v>
      </c>
      <c r="AB222" s="35">
        <f t="shared" si="218"/>
        <v>8.3439881927536041E-2</v>
      </c>
      <c r="AC222" s="1"/>
    </row>
    <row r="223" spans="1:29" ht="14.4" x14ac:dyDescent="0.25">
      <c r="A223" s="1"/>
      <c r="B223" s="1"/>
      <c r="C223" s="1"/>
      <c r="D223" s="1"/>
      <c r="E223" s="5" t="str">
        <f t="shared" si="182"/>
        <v>3. kvartál 2022</v>
      </c>
      <c r="F223" s="1"/>
      <c r="G223" s="35">
        <f t="shared" ref="G223:AB223" si="219">G172</f>
        <v>2.6583810457758223E-2</v>
      </c>
      <c r="H223" s="35">
        <f t="shared" si="219"/>
        <v>2.1601648821693444E-2</v>
      </c>
      <c r="I223" s="35">
        <f t="shared" si="219"/>
        <v>0.14451912307384235</v>
      </c>
      <c r="J223" s="35">
        <f t="shared" si="219"/>
        <v>4.9673043833899755E-2</v>
      </c>
      <c r="K223" s="35">
        <f t="shared" si="219"/>
        <v>3.9832937715466754E-2</v>
      </c>
      <c r="L223" s="35">
        <f t="shared" si="219"/>
        <v>0.24314022140546007</v>
      </c>
      <c r="M223" s="35">
        <f t="shared" si="219"/>
        <v>9.1215098500974451E-2</v>
      </c>
      <c r="N223" s="35">
        <f t="shared" si="219"/>
        <v>3.71076396269873E-2</v>
      </c>
      <c r="O223" s="35">
        <f t="shared" si="219"/>
        <v>0.13284626735090954</v>
      </c>
      <c r="P223" s="35">
        <f t="shared" si="219"/>
        <v>3.2306815465793934E-2</v>
      </c>
      <c r="Q223" s="35">
        <f t="shared" si="219"/>
        <v>4.8375512406226784E-2</v>
      </c>
      <c r="R223" s="35">
        <f t="shared" si="219"/>
        <v>8.4469228869789068E-2</v>
      </c>
      <c r="S223" s="35">
        <f t="shared" si="219"/>
        <v>4.6880282128437721E-2</v>
      </c>
      <c r="T223" s="35">
        <f t="shared" si="219"/>
        <v>0.24780957005006171</v>
      </c>
      <c r="U223" s="35">
        <f t="shared" si="219"/>
        <v>0.10630395259617409</v>
      </c>
      <c r="V223" s="35">
        <f t="shared" si="219"/>
        <v>0.11573761666108248</v>
      </c>
      <c r="W223" s="35">
        <f t="shared" si="219"/>
        <v>9.9754024784176401E-2</v>
      </c>
      <c r="X223" s="35">
        <f t="shared" si="219"/>
        <v>0.14896708277899587</v>
      </c>
      <c r="Y223" s="35">
        <f t="shared" si="219"/>
        <v>1.8452848126754101E-2</v>
      </c>
      <c r="Z223" s="35">
        <f t="shared" si="219"/>
        <v>3.2982132950166762E-2</v>
      </c>
      <c r="AA223" s="35">
        <f t="shared" si="219"/>
        <v>1.2246626885488226E-3</v>
      </c>
      <c r="AB223" s="35">
        <f t="shared" si="219"/>
        <v>8.218475043419822E-2</v>
      </c>
      <c r="AC223" s="1"/>
    </row>
    <row r="224" spans="1:29" ht="14.4" x14ac:dyDescent="0.25">
      <c r="A224" s="1"/>
      <c r="B224" s="1"/>
      <c r="C224" s="1"/>
      <c r="D224" s="1"/>
      <c r="E224" s="5" t="str">
        <f t="shared" si="182"/>
        <v>4. kvartál 2022</v>
      </c>
      <c r="F224" s="1"/>
      <c r="G224" s="35">
        <f t="shared" ref="G224:AB224" si="220">G173</f>
        <v>3.6209179237940502E-2</v>
      </c>
      <c r="H224" s="35">
        <f t="shared" si="220"/>
        <v>2.8887226267198012E-2</v>
      </c>
      <c r="I224" s="35">
        <f t="shared" si="220"/>
        <v>0.15042538066496028</v>
      </c>
      <c r="J224" s="35">
        <f t="shared" si="220"/>
        <v>4.4979623000161166E-2</v>
      </c>
      <c r="K224" s="35">
        <f t="shared" si="220"/>
        <v>6.1228554630905367E-2</v>
      </c>
      <c r="L224" s="35">
        <f t="shared" si="220"/>
        <v>0.25516199220503138</v>
      </c>
      <c r="M224" s="35">
        <f t="shared" si="220"/>
        <v>0.10504513281509148</v>
      </c>
      <c r="N224" s="35">
        <f t="shared" si="220"/>
        <v>7.4077895886182965E-2</v>
      </c>
      <c r="O224" s="35">
        <f t="shared" si="220"/>
        <v>0.14715256929383155</v>
      </c>
      <c r="P224" s="35">
        <f t="shared" si="220"/>
        <v>3.2306815465793934E-2</v>
      </c>
      <c r="Q224" s="35">
        <f t="shared" si="220"/>
        <v>5.6523279997330818E-2</v>
      </c>
      <c r="R224" s="35">
        <f t="shared" si="220"/>
        <v>0.11693844786137238</v>
      </c>
      <c r="S224" s="35">
        <f t="shared" si="220"/>
        <v>4.6517502800380799E-2</v>
      </c>
      <c r="T224" s="35">
        <f t="shared" si="220"/>
        <v>0.22739300638418047</v>
      </c>
      <c r="U224" s="35">
        <f t="shared" si="220"/>
        <v>0.11893080260925283</v>
      </c>
      <c r="V224" s="35">
        <f t="shared" si="220"/>
        <v>0.12980759133394937</v>
      </c>
      <c r="W224" s="35">
        <f t="shared" si="220"/>
        <v>0.11466763829738513</v>
      </c>
      <c r="X224" s="35">
        <f t="shared" si="220"/>
        <v>0.13082390676324276</v>
      </c>
      <c r="Y224" s="35">
        <f t="shared" si="220"/>
        <v>3.4171101100075846E-2</v>
      </c>
      <c r="Z224" s="35">
        <f t="shared" si="220"/>
        <v>2.874436858379726E-2</v>
      </c>
      <c r="AA224" s="35">
        <f t="shared" si="220"/>
        <v>1.0010058958264329E-2</v>
      </c>
      <c r="AB224" s="35">
        <f t="shared" si="220"/>
        <v>8.0026982550452666E-2</v>
      </c>
      <c r="AC224" s="1"/>
    </row>
    <row r="225" spans="1:29" ht="14.4" x14ac:dyDescent="0.25">
      <c r="A225" s="1"/>
      <c r="B225" s="1"/>
      <c r="C225" s="1"/>
      <c r="D225" s="1"/>
      <c r="E225" s="5" t="str">
        <f t="shared" si="182"/>
        <v>1. kvartál 2023</v>
      </c>
      <c r="F225" s="1"/>
      <c r="G225" s="35">
        <f t="shared" ref="G225:AB225" si="221">G174</f>
        <v>4.4650311892654532E-2</v>
      </c>
      <c r="H225" s="35">
        <f t="shared" si="221"/>
        <v>3.5840458607094311E-2</v>
      </c>
      <c r="I225" s="35">
        <f t="shared" si="221"/>
        <v>0.15383823551218784</v>
      </c>
      <c r="J225" s="35">
        <f t="shared" si="221"/>
        <v>4.9784592419061316E-2</v>
      </c>
      <c r="K225" s="35">
        <f t="shared" si="221"/>
        <v>7.9227027154177621E-2</v>
      </c>
      <c r="L225" s="35">
        <f t="shared" si="221"/>
        <v>0.23550891466761517</v>
      </c>
      <c r="M225" s="35">
        <f t="shared" si="221"/>
        <v>0.11711074697051935</v>
      </c>
      <c r="N225" s="35">
        <f t="shared" si="221"/>
        <v>0.10299482497013562</v>
      </c>
      <c r="O225" s="35">
        <f t="shared" si="221"/>
        <v>0.15907448757959988</v>
      </c>
      <c r="P225" s="35">
        <f t="shared" si="221"/>
        <v>3.2306815465793934E-2</v>
      </c>
      <c r="Q225" s="35">
        <f t="shared" si="221"/>
        <v>6.4657011617251792E-2</v>
      </c>
      <c r="R225" s="35">
        <f t="shared" si="221"/>
        <v>0.15047653530257168</v>
      </c>
      <c r="S225" s="35">
        <f t="shared" si="221"/>
        <v>4.4689308588269111E-2</v>
      </c>
      <c r="T225" s="35">
        <f t="shared" si="221"/>
        <v>0.1958226090007798</v>
      </c>
      <c r="U225" s="35">
        <f t="shared" si="221"/>
        <v>0.11440791762953748</v>
      </c>
      <c r="V225" s="35">
        <f t="shared" si="221"/>
        <v>0.13558432356042299</v>
      </c>
      <c r="W225" s="35">
        <f t="shared" si="221"/>
        <v>0.1191109103113492</v>
      </c>
      <c r="X225" s="35">
        <f t="shared" si="221"/>
        <v>0.11510122191086682</v>
      </c>
      <c r="Y225" s="35">
        <f t="shared" si="221"/>
        <v>4.4257354730336977E-2</v>
      </c>
      <c r="Z225" s="35">
        <f t="shared" si="221"/>
        <v>2.5688700827386397E-2</v>
      </c>
      <c r="AA225" s="35">
        <f t="shared" si="221"/>
        <v>1.6342538487140106E-2</v>
      </c>
      <c r="AB225" s="35">
        <f t="shared" si="221"/>
        <v>7.4361941808881324E-2</v>
      </c>
      <c r="AC225" s="1"/>
    </row>
    <row r="226" spans="1:29" ht="14.4" x14ac:dyDescent="0.25">
      <c r="A226" s="1"/>
      <c r="B226" s="1"/>
      <c r="C226" s="1"/>
      <c r="D226" s="1"/>
      <c r="E226" s="5" t="str">
        <f t="shared" si="182"/>
        <v>2. kvartál 2023</v>
      </c>
      <c r="F226" s="1"/>
      <c r="G226" s="35">
        <f t="shared" ref="G226:AB226" si="222">G175</f>
        <v>5.532769175332735E-2</v>
      </c>
      <c r="H226" s="35">
        <f t="shared" si="222"/>
        <v>4.6107295723598542E-2</v>
      </c>
      <c r="I226" s="35">
        <f t="shared" si="222"/>
        <v>0.15596512376849028</v>
      </c>
      <c r="J226" s="35">
        <f t="shared" si="222"/>
        <v>5.3909259202703036E-2</v>
      </c>
      <c r="K226" s="35">
        <f t="shared" si="222"/>
        <v>9.6759416409895285E-2</v>
      </c>
      <c r="L226" s="35">
        <f t="shared" si="222"/>
        <v>0.20691087263037153</v>
      </c>
      <c r="M226" s="35">
        <f t="shared" si="222"/>
        <v>0.12681645237879816</v>
      </c>
      <c r="N226" s="35">
        <f t="shared" si="222"/>
        <v>0.13925067531610621</v>
      </c>
      <c r="O226" s="35">
        <f t="shared" si="222"/>
        <v>0.15907448757959988</v>
      </c>
      <c r="P226" s="35">
        <f t="shared" si="222"/>
        <v>4.0039485998795872E-2</v>
      </c>
      <c r="Q226" s="35">
        <f t="shared" si="222"/>
        <v>7.287408845360116E-2</v>
      </c>
      <c r="R226" s="35">
        <f t="shared" si="222"/>
        <v>0.17887190470187991</v>
      </c>
      <c r="S226" s="35">
        <f t="shared" si="222"/>
        <v>4.5198262871436377E-2</v>
      </c>
      <c r="T226" s="35">
        <f t="shared" si="222"/>
        <v>0.16283432191010627</v>
      </c>
      <c r="U226" s="35">
        <f t="shared" si="222"/>
        <v>0.10734565686587162</v>
      </c>
      <c r="V226" s="35">
        <f t="shared" si="222"/>
        <v>0.1328705168235309</v>
      </c>
      <c r="W226" s="35">
        <f t="shared" si="222"/>
        <v>0.11532859300830139</v>
      </c>
      <c r="X226" s="35">
        <f t="shared" si="222"/>
        <v>0.10460076226654751</v>
      </c>
      <c r="Y226" s="35">
        <f t="shared" si="222"/>
        <v>5.2189657372492412E-2</v>
      </c>
      <c r="Z226" s="35">
        <f t="shared" si="222"/>
        <v>2.369540871103025E-2</v>
      </c>
      <c r="AA226" s="35">
        <f t="shared" si="222"/>
        <v>1.1351135346636081E-2</v>
      </c>
      <c r="AB226" s="35">
        <f t="shared" si="222"/>
        <v>6.5839840715423315E-2</v>
      </c>
      <c r="AC226" s="1"/>
    </row>
    <row r="227" spans="1:29" ht="14.4" x14ac:dyDescent="0.25">
      <c r="A227" s="1"/>
      <c r="B227" s="1"/>
      <c r="C227" s="1"/>
      <c r="D227" s="1"/>
      <c r="E227" s="5" t="str">
        <f t="shared" si="182"/>
        <v>3. kvartál 2023</v>
      </c>
      <c r="F227" s="1"/>
      <c r="G227" s="35">
        <f t="shared" ref="G227" si="223">G176</f>
        <v>6.1983814767945705E-2</v>
      </c>
      <c r="H227" s="35">
        <f t="shared" ref="H227:AB227" si="224">H176</f>
        <v>5.6730184847413413E-2</v>
      </c>
      <c r="I227" s="35">
        <f t="shared" si="224"/>
        <v>0.14108286270486003</v>
      </c>
      <c r="J227" s="35">
        <f t="shared" si="224"/>
        <v>5.5451362570951852E-2</v>
      </c>
      <c r="K227" s="35">
        <f t="shared" si="224"/>
        <v>0.10515864278696636</v>
      </c>
      <c r="L227" s="35">
        <f t="shared" si="224"/>
        <v>0.19004566851317978</v>
      </c>
      <c r="M227" s="35">
        <f t="shared" si="224"/>
        <v>0.12487565143832097</v>
      </c>
      <c r="N227" s="35">
        <f t="shared" si="224"/>
        <v>0.16842746466698161</v>
      </c>
      <c r="O227" s="35">
        <f t="shared" si="224"/>
        <v>0.15907448757959988</v>
      </c>
      <c r="P227" s="35">
        <f t="shared" si="224"/>
        <v>4.6164100596674341E-2</v>
      </c>
      <c r="Q227" s="35">
        <f t="shared" si="224"/>
        <v>7.8454445548577278E-2</v>
      </c>
      <c r="R227" s="35">
        <f t="shared" si="224"/>
        <v>0.21390149156603555</v>
      </c>
      <c r="S227" s="35">
        <f t="shared" si="224"/>
        <v>5.2626457999210188E-2</v>
      </c>
      <c r="T227" s="35">
        <f t="shared" si="224"/>
        <v>0.14936968428333333</v>
      </c>
      <c r="U227" s="35">
        <f t="shared" si="224"/>
        <v>0.10989853369264109</v>
      </c>
      <c r="V227" s="35">
        <f t="shared" si="224"/>
        <v>0.12662537559869763</v>
      </c>
      <c r="W227" s="35">
        <f t="shared" si="224"/>
        <v>0.10890905852035526</v>
      </c>
      <c r="X227" s="35">
        <f t="shared" si="224"/>
        <v>0.10945585584054518</v>
      </c>
      <c r="Y227" s="35">
        <f t="shared" si="224"/>
        <v>5.2323380122368757E-2</v>
      </c>
      <c r="Z227" s="35">
        <f t="shared" si="224"/>
        <v>2.0709304626212423E-2</v>
      </c>
      <c r="AA227" s="35">
        <f t="shared" si="224"/>
        <v>1.2643410463714602E-2</v>
      </c>
      <c r="AB227" s="35">
        <f t="shared" si="224"/>
        <v>6.6978767090960373E-2</v>
      </c>
      <c r="AC227" s="1"/>
    </row>
    <row r="228" spans="1:29" ht="14.4" x14ac:dyDescent="0.25">
      <c r="A228" s="1"/>
      <c r="B228" s="1"/>
      <c r="C228" s="1"/>
      <c r="D228" s="1"/>
      <c r="E228" s="5" t="str">
        <f t="shared" si="182"/>
        <v>4. kvartál 2023</v>
      </c>
      <c r="F228" s="1"/>
      <c r="G228" s="35">
        <f t="shared" ref="G228:AB228" si="225">G177</f>
        <v>6.5727785447157308E-2</v>
      </c>
      <c r="H228" s="35">
        <f t="shared" si="225"/>
        <v>6.7119972648597467E-2</v>
      </c>
      <c r="I228" s="35">
        <f t="shared" si="225"/>
        <v>0.12757143161489709</v>
      </c>
      <c r="J228" s="35">
        <f t="shared" si="225"/>
        <v>5.5176974529918696E-2</v>
      </c>
      <c r="K228" s="35">
        <f t="shared" si="225"/>
        <v>0.10299481982146132</v>
      </c>
      <c r="L228" s="35">
        <f t="shared" si="225"/>
        <v>0.17614801001577748</v>
      </c>
      <c r="M228" s="35">
        <f t="shared" si="225"/>
        <v>0.12146007582683263</v>
      </c>
      <c r="N228" s="35">
        <f t="shared" si="225"/>
        <v>0.19749792124977714</v>
      </c>
      <c r="O228" s="35">
        <f t="shared" si="225"/>
        <v>0.15907448757959988</v>
      </c>
      <c r="P228" s="35">
        <f t="shared" si="225"/>
        <v>4.9473847679904606E-2</v>
      </c>
      <c r="Q228" s="35">
        <f t="shared" si="225"/>
        <v>8.2894339872919734E-2</v>
      </c>
      <c r="R228" s="35">
        <f t="shared" si="225"/>
        <v>0.22946597165953947</v>
      </c>
      <c r="S228" s="35">
        <f t="shared" si="225"/>
        <v>5.6510510662081515E-2</v>
      </c>
      <c r="T228" s="35">
        <f t="shared" si="225"/>
        <v>0.13851250437446941</v>
      </c>
      <c r="U228" s="35">
        <f t="shared" si="225"/>
        <v>0.10431985394599474</v>
      </c>
      <c r="V228" s="35">
        <f t="shared" si="225"/>
        <v>0.11728267910268231</v>
      </c>
      <c r="W228" s="35">
        <f t="shared" si="225"/>
        <v>0.10244181579420997</v>
      </c>
      <c r="X228" s="35">
        <f t="shared" si="225"/>
        <v>0.11445010338456199</v>
      </c>
      <c r="Y228" s="35">
        <f t="shared" si="225"/>
        <v>4.20768325218401E-2</v>
      </c>
      <c r="Z228" s="35">
        <f t="shared" si="225"/>
        <v>1.8649436032552136E-2</v>
      </c>
      <c r="AA228" s="35">
        <f t="shared" si="225"/>
        <v>1.8766271016896457E-2</v>
      </c>
      <c r="AB228" s="35">
        <f t="shared" si="225"/>
        <v>6.9960029064598528E-2</v>
      </c>
      <c r="AC228" s="1"/>
    </row>
    <row r="229" spans="1:29" ht="14.4" x14ac:dyDescent="0.25">
      <c r="E229" s="5" t="str">
        <f t="shared" si="182"/>
        <v>1. kvartál 2024</v>
      </c>
      <c r="G229" s="35">
        <f t="shared" ref="G229:AB233" si="226">G178</f>
        <v>7.2835983540577742E-2</v>
      </c>
      <c r="H229" s="35">
        <f t="shared" si="226"/>
        <v>7.443407771052557E-2</v>
      </c>
      <c r="I229" s="35">
        <f t="shared" si="226"/>
        <v>0.11743911491272126</v>
      </c>
      <c r="J229" s="35">
        <f t="shared" si="226"/>
        <v>3.9416199511315288E-2</v>
      </c>
      <c r="K229" s="35">
        <f t="shared" si="226"/>
        <v>0.1004420944671449</v>
      </c>
      <c r="L229" s="35">
        <f t="shared" si="226"/>
        <v>0.17303683998901642</v>
      </c>
      <c r="M229" s="35">
        <f t="shared" si="226"/>
        <v>0.11910376846229835</v>
      </c>
      <c r="N229" s="35">
        <f t="shared" si="226"/>
        <v>0.21836133536595739</v>
      </c>
      <c r="O229" s="35">
        <f t="shared" si="226"/>
        <v>0.15907448757959988</v>
      </c>
      <c r="P229" s="35">
        <f t="shared" si="226"/>
        <v>5.2783594763134871E-2</v>
      </c>
      <c r="Q229" s="35">
        <f t="shared" si="226"/>
        <v>8.6867705869064393E-2</v>
      </c>
      <c r="R229" s="35">
        <f t="shared" si="226"/>
        <v>0.23314573377231365</v>
      </c>
      <c r="S229" s="35">
        <f t="shared" si="226"/>
        <v>5.983650869334977E-2</v>
      </c>
      <c r="T229" s="35">
        <f t="shared" si="226"/>
        <v>0.1281442620047171</v>
      </c>
      <c r="U229" s="35">
        <f t="shared" si="226"/>
        <v>0.10013564106626469</v>
      </c>
      <c r="V229" s="35">
        <f t="shared" si="226"/>
        <v>0.10861485412976023</v>
      </c>
      <c r="W229" s="35">
        <f t="shared" si="226"/>
        <v>0.10036749786790448</v>
      </c>
      <c r="X229" s="35">
        <f t="shared" si="226"/>
        <v>0.11821714014487039</v>
      </c>
      <c r="Y229" s="35">
        <f t="shared" si="226"/>
        <v>3.2545388008987611E-2</v>
      </c>
      <c r="Z229" s="35">
        <f t="shared" si="226"/>
        <v>1.2754098059885711E-2</v>
      </c>
      <c r="AA229" s="35">
        <f t="shared" si="226"/>
        <v>2.6754516284088321E-2</v>
      </c>
      <c r="AB229" s="35">
        <f t="shared" si="226"/>
        <v>7.3206790365340974E-2</v>
      </c>
    </row>
    <row r="230" spans="1:29" ht="14.4" x14ac:dyDescent="0.25">
      <c r="E230" s="5" t="str">
        <f t="shared" si="182"/>
        <v>2. kvartál 2024</v>
      </c>
      <c r="G230" s="35">
        <f t="shared" si="226"/>
        <v>7.5724956180231798E-2</v>
      </c>
      <c r="H230" s="35">
        <f t="shared" si="226"/>
        <v>8.2690129811479093E-2</v>
      </c>
      <c r="I230" s="35">
        <f t="shared" si="226"/>
        <v>0.1186519324651116</v>
      </c>
      <c r="J230" s="35">
        <f t="shared" si="226"/>
        <v>1.2527435110993612E-2</v>
      </c>
      <c r="K230" s="35">
        <f t="shared" si="226"/>
        <v>8.9925486651808301E-2</v>
      </c>
      <c r="L230" s="35">
        <f t="shared" si="226"/>
        <v>0.17709647871008879</v>
      </c>
      <c r="M230" s="35">
        <f t="shared" si="226"/>
        <v>0.11674632571993016</v>
      </c>
      <c r="N230" s="35">
        <f t="shared" si="226"/>
        <v>0.22407406040612263</v>
      </c>
      <c r="O230" s="35">
        <f t="shared" si="226"/>
        <v>0.15907448757959988</v>
      </c>
      <c r="P230" s="35">
        <f t="shared" si="226"/>
        <v>4.9653341090057708E-2</v>
      </c>
      <c r="Q230" s="35">
        <f t="shared" si="226"/>
        <v>0.10160483008974294</v>
      </c>
      <c r="R230" s="35">
        <f t="shared" si="226"/>
        <v>0.22076667913021025</v>
      </c>
      <c r="S230" s="35">
        <f t="shared" si="226"/>
        <v>6.2048166678054378E-2</v>
      </c>
      <c r="T230" s="35">
        <f t="shared" si="226"/>
        <v>0.12567589741473426</v>
      </c>
      <c r="U230" s="35">
        <f t="shared" si="226"/>
        <v>9.6534605737837412E-2</v>
      </c>
      <c r="V230" s="35">
        <f t="shared" si="226"/>
        <v>0.10967284430799389</v>
      </c>
      <c r="W230" s="35">
        <f t="shared" si="226"/>
        <v>0.10202673914907041</v>
      </c>
      <c r="X230" s="35">
        <f t="shared" si="226"/>
        <v>0.11815302159641454</v>
      </c>
      <c r="Y230" s="35">
        <f t="shared" si="226"/>
        <v>2.0966503795259502E-2</v>
      </c>
      <c r="Z230" s="35">
        <f t="shared" si="226"/>
        <v>1.3285158033896356E-2</v>
      </c>
      <c r="AA230" s="35">
        <f t="shared" si="226"/>
        <v>3.7733497587995435E-2</v>
      </c>
      <c r="AB230" s="35">
        <f t="shared" si="226"/>
        <v>7.5411023281926476E-2</v>
      </c>
    </row>
    <row r="231" spans="1:29" ht="14.4" x14ac:dyDescent="0.25">
      <c r="E231" s="5" t="str">
        <f t="shared" si="182"/>
        <v>3. kvartál 2024</v>
      </c>
      <c r="G231" s="35">
        <f t="shared" si="226"/>
        <v>8.1458231741996207E-2</v>
      </c>
      <c r="H231" s="35">
        <f t="shared" ref="H231:AB231" si="227">H180</f>
        <v>9.09714844103508E-2</v>
      </c>
      <c r="I231" s="35">
        <f t="shared" si="227"/>
        <v>0.12364257277599675</v>
      </c>
      <c r="J231" s="35">
        <f t="shared" si="227"/>
        <v>-2.1075289953573197E-2</v>
      </c>
      <c r="K231" s="35">
        <f t="shared" si="227"/>
        <v>7.7236471087420919E-2</v>
      </c>
      <c r="L231" s="35">
        <f t="shared" si="227"/>
        <v>0.18350573890345354</v>
      </c>
      <c r="M231" s="35">
        <f t="shared" si="227"/>
        <v>0.11703970179803734</v>
      </c>
      <c r="N231" s="35">
        <f t="shared" si="227"/>
        <v>0.22854983838340304</v>
      </c>
      <c r="O231" s="35">
        <f t="shared" si="227"/>
        <v>0.1565350888126773</v>
      </c>
      <c r="P231" s="35">
        <f t="shared" si="227"/>
        <v>4.9464954578436637E-2</v>
      </c>
      <c r="Q231" s="35">
        <f t="shared" si="227"/>
        <v>0.11394169289334143</v>
      </c>
      <c r="R231" s="35">
        <f t="shared" si="227"/>
        <v>0.20682500361443698</v>
      </c>
      <c r="S231" s="35">
        <f t="shared" si="227"/>
        <v>6.1350079455056328E-2</v>
      </c>
      <c r="T231" s="35">
        <f t="shared" si="227"/>
        <v>0.12044190813747203</v>
      </c>
      <c r="U231" s="35">
        <f t="shared" si="227"/>
        <v>9.1930016175314017E-2</v>
      </c>
      <c r="V231" s="35">
        <f t="shared" si="227"/>
        <v>0.11608392363886566</v>
      </c>
      <c r="W231" s="35">
        <f t="shared" si="227"/>
        <v>0.10463233415822534</v>
      </c>
      <c r="X231" s="35">
        <f t="shared" si="227"/>
        <v>0.12042524309019104</v>
      </c>
      <c r="Y231" s="35">
        <f t="shared" si="227"/>
        <v>7.8072385469933562E-3</v>
      </c>
      <c r="Z231" s="35">
        <f t="shared" si="227"/>
        <v>1.6511456322386479E-2</v>
      </c>
      <c r="AA231" s="35">
        <f t="shared" si="227"/>
        <v>3.8615451021365536E-2</v>
      </c>
      <c r="AB231" s="35">
        <f t="shared" si="227"/>
        <v>7.40566856962631E-2</v>
      </c>
    </row>
    <row r="232" spans="1:29" ht="14.4" x14ac:dyDescent="0.25">
      <c r="E232" s="5" t="str">
        <f t="shared" si="182"/>
        <v>4. kvartál 2024</v>
      </c>
      <c r="G232" s="35">
        <f t="shared" si="226"/>
        <v>8.567280473065883E-2</v>
      </c>
      <c r="H232" s="35">
        <f t="shared" ref="H232:AB233" si="228">H181</f>
        <v>0.10162112695792075</v>
      </c>
      <c r="I232" s="35">
        <f t="shared" si="228"/>
        <v>0.13230662698860729</v>
      </c>
      <c r="J232" s="35">
        <f t="shared" si="228"/>
        <v>-4.6674426308186467E-2</v>
      </c>
      <c r="K232" s="35">
        <f t="shared" si="228"/>
        <v>6.7349554661875782E-2</v>
      </c>
      <c r="L232" s="35">
        <f t="shared" si="228"/>
        <v>0.20163927838812731</v>
      </c>
      <c r="M232" s="35">
        <f t="shared" si="228"/>
        <v>0.1092714047488085</v>
      </c>
      <c r="N232" s="35">
        <f t="shared" si="228"/>
        <v>0.22614828535219966</v>
      </c>
      <c r="O232" s="35">
        <f t="shared" si="228"/>
        <v>0.15348781029237024</v>
      </c>
      <c r="P232" s="35">
        <f t="shared" si="228"/>
        <v>5.1849106470586277E-2</v>
      </c>
      <c r="Q232" s="35">
        <f t="shared" si="228"/>
        <v>0.12571689078043619</v>
      </c>
      <c r="R232" s="35">
        <f t="shared" si="228"/>
        <v>0.19712039306199702</v>
      </c>
      <c r="S232" s="35">
        <f t="shared" si="228"/>
        <v>6.4575807102526889E-2</v>
      </c>
      <c r="T232" s="35">
        <f t="shared" si="228"/>
        <v>0.117758261628298</v>
      </c>
      <c r="U232" s="35">
        <f t="shared" si="228"/>
        <v>9.1269568275551397E-2</v>
      </c>
      <c r="V232" s="35">
        <f t="shared" si="228"/>
        <v>0.12294230862998751</v>
      </c>
      <c r="W232" s="35">
        <f t="shared" si="228"/>
        <v>0.11208439320147627</v>
      </c>
      <c r="X232" s="35">
        <f t="shared" si="228"/>
        <v>0.13002215459358799</v>
      </c>
      <c r="Y232" s="35">
        <f t="shared" si="228"/>
        <v>2.0575133674506298E-3</v>
      </c>
      <c r="Z232" s="35">
        <f t="shared" si="228"/>
        <v>2.1216923379411376E-2</v>
      </c>
      <c r="AA232" s="35">
        <f t="shared" si="228"/>
        <v>2.8187750995583703E-2</v>
      </c>
      <c r="AB232" s="35">
        <f t="shared" si="228"/>
        <v>7.2831878010901102E-2</v>
      </c>
    </row>
    <row r="233" spans="1:29" ht="14.4" x14ac:dyDescent="0.25">
      <c r="E233" s="5" t="str">
        <f t="shared" si="182"/>
        <v>1. kvartál 2025</v>
      </c>
      <c r="G233" s="35">
        <f t="shared" si="226"/>
        <v>8.8200053568172468E-2</v>
      </c>
      <c r="H233" s="35">
        <f t="shared" si="228"/>
        <v>0.11252634567793283</v>
      </c>
      <c r="I233" s="35">
        <f t="shared" si="228"/>
        <v>0.13925901525635362</v>
      </c>
      <c r="J233" s="35">
        <f t="shared" si="228"/>
        <v>-5.6849850863301458E-2</v>
      </c>
      <c r="K233" s="35">
        <f t="shared" si="228"/>
        <v>5.774156416948828E-2</v>
      </c>
      <c r="L233" s="35">
        <f t="shared" si="228"/>
        <v>0.21086667940125389</v>
      </c>
      <c r="M233" s="35">
        <f t="shared" si="228"/>
        <v>9.9423870328680067E-2</v>
      </c>
      <c r="N233" s="35">
        <f t="shared" si="228"/>
        <v>0.2297462400954588</v>
      </c>
      <c r="O233" s="35">
        <f t="shared" si="228"/>
        <v>0.14976335876755048</v>
      </c>
      <c r="P233" s="35">
        <f t="shared" si="228"/>
        <v>5.423325836273591E-2</v>
      </c>
      <c r="Q233" s="35">
        <f t="shared" si="228"/>
        <v>0.13602661987945849</v>
      </c>
      <c r="R233" s="35">
        <f t="shared" si="228"/>
        <v>0.18796485870344046</v>
      </c>
      <c r="S233" s="35">
        <f t="shared" si="228"/>
        <v>6.6822847614213074E-2</v>
      </c>
      <c r="T233" s="35">
        <f t="shared" si="228"/>
        <v>0.11860735656753396</v>
      </c>
      <c r="U233" s="35">
        <f t="shared" si="228"/>
        <v>9.2607886709265647E-2</v>
      </c>
      <c r="V233" s="35">
        <f t="shared" si="228"/>
        <v>0.12712143505900034</v>
      </c>
      <c r="W233" s="35">
        <f t="shared" si="228"/>
        <v>0.12178298687816325</v>
      </c>
      <c r="X233" s="35">
        <f t="shared" si="228"/>
        <v>0.13613763556930772</v>
      </c>
      <c r="Y233" s="35">
        <f t="shared" si="228"/>
        <v>1.3251573707087128E-3</v>
      </c>
      <c r="Z233" s="35">
        <f t="shared" si="228"/>
        <v>3.5190771973252648E-2</v>
      </c>
      <c r="AA233" s="35">
        <f t="shared" si="228"/>
        <v>1.7393276958098419E-2</v>
      </c>
      <c r="AB233" s="35">
        <f t="shared" si="228"/>
        <v>7.0018077164146791E-2</v>
      </c>
    </row>
  </sheetData>
  <autoFilter ref="B2:AB136">
    <sortState ref="B3:AN168">
      <sortCondition ref="B2:B168"/>
    </sortState>
  </autoFilter>
  <mergeCells count="3">
    <mergeCell ref="A3:A50"/>
    <mergeCell ref="A51:A54"/>
    <mergeCell ref="A55:A62"/>
  </mergeCells>
  <conditionalFormatting sqref="G121:N123 P121:AB123 G124:AB128 G130:AB130 G129:N129 P129:AB129">
    <cfRule type="cellIs" dxfId="0" priority="1" operator="equal">
      <formula>-1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9</vt:i4>
      </vt:variant>
    </vt:vector>
  </HeadingPairs>
  <TitlesOfParts>
    <vt:vector size="15" baseType="lpstr">
      <vt:lpstr>Výpočet</vt:lpstr>
      <vt:lpstr>Zhrnutie_tlač</vt:lpstr>
      <vt:lpstr>Prevod JC do t0</vt:lpstr>
      <vt:lpstr>Ak rôzne JC v jednom CPA</vt:lpstr>
      <vt:lpstr>Data_mesačne</vt:lpstr>
      <vt:lpstr>Data_kvartálne</vt:lpstr>
      <vt:lpstr>A_N</vt:lpstr>
      <vt:lpstr>Kvartaly</vt:lpstr>
      <vt:lpstr>Kvartaly1</vt:lpstr>
      <vt:lpstr>Kvartaly2</vt:lpstr>
      <vt:lpstr>Kvartaly3</vt:lpstr>
      <vt:lpstr>Zhrnutie_tlač!Mat</vt:lpstr>
      <vt:lpstr>Mat</vt:lpstr>
      <vt:lpstr>'Prevod JC do t0'!Oblasť_tlače</vt:lpstr>
      <vt:lpstr>Zhrnutie_tlač!Oblasť_tlače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2025-06-04T11:31:44Z</dcterms:modified>
</cp:coreProperties>
</file>