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ento_zošit" defaultThemeVersion="164011"/>
  <bookViews>
    <workbookView xWindow="0" yWindow="0" windowWidth="30720" windowHeight="12936"/>
  </bookViews>
  <sheets>
    <sheet name="Výpočet navýšenia" sheetId="1" r:id="rId1"/>
    <sheet name="Data_kvartálne" sheetId="3" r:id="rId2"/>
  </sheets>
  <externalReferences>
    <externalReference r:id="rId3"/>
  </externalReferences>
  <definedNames>
    <definedName name="_xlnm._FilterDatabase" localSheetId="1" hidden="1">Data_kvartálne!$B$2:$G$68</definedName>
    <definedName name="A_N">[1]Data_mesačne!$A$152:$A$153</definedName>
    <definedName name="AN">Data_kvartálne!#REF!</definedName>
    <definedName name="Kvartaly">Data_kvartálne!$E$3:$E$33</definedName>
    <definedName name="Kvartaly1">Data_kvartálne!$E$3:$E$20</definedName>
    <definedName name="Kvartaly2">Data_kvartálne!$E$2:$E$22</definedName>
    <definedName name="Kvartaly3">Data_kvartálne!$E$3:$E$26</definedName>
    <definedName name="Kvartaly4">Data_kvartálne!$E$15:$E$30</definedName>
    <definedName name="Mat">[1]Výpočet!$B$11:$B$32</definedName>
    <definedName name="_xlnm.Print_Area" localSheetId="0">'Výpočet navýšenia'!$A$2:$P$37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3" l="1"/>
  <c r="G104" i="3"/>
  <c r="G84" i="3"/>
  <c r="E84" i="3"/>
  <c r="G59" i="3"/>
  <c r="E59" i="3"/>
  <c r="G103" i="3" l="1"/>
  <c r="E103" i="3"/>
  <c r="G83" i="3"/>
  <c r="E83" i="3"/>
  <c r="G58" i="3"/>
  <c r="E58" i="3"/>
  <c r="G57" i="3" l="1"/>
  <c r="E102" i="3"/>
  <c r="E82" i="3"/>
  <c r="E57" i="3"/>
  <c r="I12" i="1" l="1"/>
  <c r="J10" i="1"/>
  <c r="E101" i="3" l="1"/>
  <c r="E81" i="3"/>
  <c r="G56" i="3"/>
  <c r="E56" i="3"/>
  <c r="E34" i="1" l="1"/>
  <c r="F32" i="1"/>
  <c r="G32" i="1"/>
  <c r="I32" i="1"/>
  <c r="J32" i="1"/>
  <c r="K32" i="1"/>
  <c r="L32" i="1"/>
  <c r="M32" i="1"/>
  <c r="N32" i="1"/>
  <c r="O32" i="1"/>
  <c r="P32" i="1"/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O30" i="1"/>
  <c r="L30" i="1"/>
  <c r="M30" i="1" s="1"/>
  <c r="J30" i="1"/>
  <c r="I30" i="1"/>
  <c r="K30" i="1" s="1"/>
  <c r="N30" i="1" s="1"/>
  <c r="P30" i="1" s="1"/>
  <c r="F30" i="1" s="1"/>
  <c r="G30" i="1" s="1"/>
  <c r="L28" i="1" l="1"/>
  <c r="L26" i="1"/>
  <c r="L24" i="1"/>
  <c r="L18" i="1" l="1"/>
  <c r="M18" i="1" s="1"/>
  <c r="L20" i="1"/>
  <c r="M20" i="1" s="1"/>
  <c r="O28" i="1"/>
  <c r="M28" i="1"/>
  <c r="J28" i="1"/>
  <c r="I28" i="1"/>
  <c r="K28" i="1" s="1"/>
  <c r="O26" i="1"/>
  <c r="M26" i="1"/>
  <c r="J26" i="1"/>
  <c r="I26" i="1"/>
  <c r="K26" i="1" s="1"/>
  <c r="O24" i="1"/>
  <c r="M24" i="1"/>
  <c r="J24" i="1"/>
  <c r="I24" i="1"/>
  <c r="K24" i="1" s="1"/>
  <c r="O22" i="1"/>
  <c r="O20" i="1"/>
  <c r="O18" i="1"/>
  <c r="O16" i="1"/>
  <c r="O14" i="1"/>
  <c r="O12" i="1"/>
  <c r="G6" i="1"/>
  <c r="I22" i="1"/>
  <c r="I20" i="1"/>
  <c r="I18" i="1"/>
  <c r="I16" i="1"/>
  <c r="I14" i="1"/>
  <c r="J22" i="1"/>
  <c r="E89" i="3"/>
  <c r="E90" i="3"/>
  <c r="E91" i="3"/>
  <c r="E92" i="3"/>
  <c r="E93" i="3"/>
  <c r="E94" i="3"/>
  <c r="E95" i="3"/>
  <c r="E96" i="3"/>
  <c r="E97" i="3"/>
  <c r="E98" i="3"/>
  <c r="E99" i="3"/>
  <c r="E100" i="3"/>
  <c r="E77" i="3"/>
  <c r="E78" i="3"/>
  <c r="E79" i="3"/>
  <c r="E80" i="3"/>
  <c r="E69" i="3"/>
  <c r="E70" i="3"/>
  <c r="E71" i="3"/>
  <c r="E72" i="3"/>
  <c r="E73" i="3"/>
  <c r="E74" i="3"/>
  <c r="E75" i="3"/>
  <c r="E76" i="3"/>
  <c r="G52" i="3"/>
  <c r="G53" i="3"/>
  <c r="G54" i="3"/>
  <c r="G55" i="3"/>
  <c r="E52" i="3"/>
  <c r="E55" i="3"/>
  <c r="E54" i="3"/>
  <c r="E53" i="3"/>
  <c r="G87" i="3"/>
  <c r="G51" i="3"/>
  <c r="E51" i="3"/>
  <c r="G50" i="3"/>
  <c r="E50" i="3"/>
  <c r="G49" i="3"/>
  <c r="E49" i="3"/>
  <c r="G48" i="3"/>
  <c r="E48" i="3"/>
  <c r="G47" i="3"/>
  <c r="E47" i="3"/>
  <c r="G46" i="3"/>
  <c r="E46" i="3"/>
  <c r="G45" i="3"/>
  <c r="E45" i="3"/>
  <c r="G44" i="3"/>
  <c r="E44" i="3"/>
  <c r="G43" i="3"/>
  <c r="E43" i="3"/>
  <c r="G42" i="3"/>
  <c r="E42" i="3"/>
  <c r="G41" i="3"/>
  <c r="E41" i="3"/>
  <c r="G40" i="3"/>
  <c r="E40" i="3"/>
  <c r="G39" i="3"/>
  <c r="E39" i="3"/>
  <c r="G38" i="3"/>
  <c r="E38" i="3"/>
  <c r="G37" i="3"/>
  <c r="E37" i="3"/>
  <c r="G36" i="3"/>
  <c r="E36" i="3"/>
  <c r="L10" i="1" l="1"/>
  <c r="G77" i="3"/>
  <c r="G69" i="3"/>
  <c r="G89" i="3" s="1"/>
  <c r="G81" i="3"/>
  <c r="G101" i="3" s="1"/>
  <c r="G82" i="3"/>
  <c r="G102" i="3" s="1"/>
  <c r="G76" i="3"/>
  <c r="G96" i="3" s="1"/>
  <c r="G74" i="3"/>
  <c r="G94" i="3" s="1"/>
  <c r="G97" i="3"/>
  <c r="G70" i="3"/>
  <c r="G90" i="3" s="1"/>
  <c r="G71" i="3"/>
  <c r="G91" i="3" s="1"/>
  <c r="G72" i="3"/>
  <c r="G92" i="3" s="1"/>
  <c r="G73" i="3"/>
  <c r="G93" i="3" s="1"/>
  <c r="G75" i="3"/>
  <c r="G95" i="3" s="1"/>
  <c r="G79" i="3"/>
  <c r="G99" i="3" s="1"/>
  <c r="G80" i="3"/>
  <c r="G100" i="3" s="1"/>
  <c r="G78" i="3"/>
  <c r="G98" i="3" s="1"/>
  <c r="N28" i="1"/>
  <c r="P28" i="1" s="1"/>
  <c r="F28" i="1" s="1"/>
  <c r="G28" i="1" s="1"/>
  <c r="N26" i="1"/>
  <c r="P26" i="1" s="1"/>
  <c r="F26" i="1" s="1"/>
  <c r="G26" i="1" s="1"/>
  <c r="N24" i="1"/>
  <c r="P24" i="1" s="1"/>
  <c r="F24" i="1" s="1"/>
  <c r="K22" i="1"/>
  <c r="J14" i="1"/>
  <c r="J12" i="1"/>
  <c r="K12" i="1" s="1"/>
  <c r="J16" i="1"/>
  <c r="J18" i="1"/>
  <c r="K18" i="1" s="1"/>
  <c r="J20" i="1"/>
  <c r="K20" i="1" s="1"/>
  <c r="G24" i="1" l="1"/>
  <c r="N20" i="1"/>
  <c r="P20" i="1" s="1"/>
  <c r="F20" i="1" s="1"/>
  <c r="G20" i="1" s="1"/>
  <c r="N18" i="1"/>
  <c r="P18" i="1" s="1"/>
  <c r="F18" i="1" s="1"/>
  <c r="G18" i="1" s="1"/>
  <c r="L22" i="1"/>
  <c r="M22" i="1" s="1"/>
  <c r="N22" i="1" s="1"/>
  <c r="P22" i="1" s="1"/>
  <c r="F22" i="1" s="1"/>
  <c r="G22" i="1" s="1"/>
  <c r="L14" i="1"/>
  <c r="M14" i="1" s="1"/>
  <c r="L12" i="1"/>
  <c r="M12" i="1" s="1"/>
  <c r="L16" i="1"/>
  <c r="M16" i="1" s="1"/>
  <c r="K16" i="1"/>
  <c r="K14" i="1"/>
  <c r="N16" i="1" l="1"/>
  <c r="P16" i="1" s="1"/>
  <c r="F16" i="1" s="1"/>
  <c r="G16" i="1" s="1"/>
  <c r="N14" i="1"/>
  <c r="P14" i="1" s="1"/>
  <c r="F14" i="1" s="1"/>
  <c r="G14" i="1" s="1"/>
  <c r="M10" i="1"/>
  <c r="N12" i="1"/>
  <c r="P12" i="1" s="1"/>
  <c r="F12" i="1" s="1"/>
  <c r="G12" i="1" l="1"/>
  <c r="G34" i="1" s="1"/>
  <c r="D36" i="1" s="1"/>
  <c r="F34" i="1"/>
  <c r="P34" i="1" s="1"/>
</calcChain>
</file>

<file path=xl/sharedStrings.xml><?xml version="1.0" encoding="utf-8"?>
<sst xmlns="http://schemas.openxmlformats.org/spreadsheetml/2006/main" count="148" uniqueCount="74">
  <si>
    <t>t0</t>
  </si>
  <si>
    <t>t</t>
  </si>
  <si>
    <t>Rok</t>
  </si>
  <si>
    <t>Mes.</t>
  </si>
  <si>
    <t>Kvartál</t>
  </si>
  <si>
    <t>C Priemyselná výroba</t>
  </si>
  <si>
    <t>3.</t>
  </si>
  <si>
    <t>1Q</t>
  </si>
  <si>
    <t>1. kvartál 2009</t>
  </si>
  <si>
    <t>6.</t>
  </si>
  <si>
    <t>2Q</t>
  </si>
  <si>
    <t>9.</t>
  </si>
  <si>
    <t>3Q</t>
  </si>
  <si>
    <t>12.</t>
  </si>
  <si>
    <t>4Q</t>
  </si>
  <si>
    <t>1. kvartál 2018</t>
  </si>
  <si>
    <t>2. kvartál 2018</t>
  </si>
  <si>
    <t>3. kvartál 2018</t>
  </si>
  <si>
    <t>4. kvartál 2018</t>
  </si>
  <si>
    <t>1. kvartál 2019</t>
  </si>
  <si>
    <t>2. kvartál 2019</t>
  </si>
  <si>
    <t>3. kvartál 2019</t>
  </si>
  <si>
    <t>4. kvartál 2019</t>
  </si>
  <si>
    <t>1. kvartál 2020</t>
  </si>
  <si>
    <t>2. kvartál 2020</t>
  </si>
  <si>
    <t>3. kvartál 2020</t>
  </si>
  <si>
    <t>4. kvartál 2020</t>
  </si>
  <si>
    <t>Obdobie 1</t>
  </si>
  <si>
    <t>1. kvartál 2021</t>
  </si>
  <si>
    <t>2. kvartál 2021</t>
  </si>
  <si>
    <t>3. kvartál 2021</t>
  </si>
  <si>
    <t>4. kvartál 2021</t>
  </si>
  <si>
    <t>Obdobie 2*</t>
  </si>
  <si>
    <t>1. kvartál 2022</t>
  </si>
  <si>
    <t>2. kvartál 2022</t>
  </si>
  <si>
    <t>3. kvartál 2022</t>
  </si>
  <si>
    <t>4. kvartál 2022</t>
  </si>
  <si>
    <t>kvartál v roku t vs kvartál v roku t-1</t>
  </si>
  <si>
    <t>Podanie ponuky v kvartáli:</t>
  </si>
  <si>
    <t>"Riziko"</t>
  </si>
  <si>
    <t>1. kvartál 2023</t>
  </si>
  <si>
    <t>2. kvartál 2023</t>
  </si>
  <si>
    <t>3. kvartál 2023</t>
  </si>
  <si>
    <t>4. kvartál 2023</t>
  </si>
  <si>
    <t>Materiálová zložka</t>
  </si>
  <si>
    <t>Spolu</t>
  </si>
  <si>
    <t>Násobiteľ úpravy (koeficient zmeny)</t>
  </si>
  <si>
    <t>Navýšená</t>
  </si>
  <si>
    <t>Navýšenie materiálovej zložky</t>
  </si>
  <si>
    <t>v EUR</t>
  </si>
  <si>
    <t>Hodnota rizika</t>
  </si>
  <si>
    <t>Koeficient zmeny (KZ) indexov medzi obdobiami</t>
  </si>
  <si>
    <t>Hodnota valorizácie/ indexácie do výpočtu</t>
  </si>
  <si>
    <t>Vozidlo:</t>
  </si>
  <si>
    <t>Obsahuje zmluva valorizáciu / indexáciu?</t>
  </si>
  <si>
    <t>Hodnota koeficientu valorizácie / indexácie (ak áno)</t>
  </si>
  <si>
    <t>Nie</t>
  </si>
  <si>
    <t>Výsledný KZ pre navýšenie</t>
  </si>
  <si>
    <t>Hodnota indexu v období t</t>
  </si>
  <si>
    <t>Hodnota indexu v období t0</t>
  </si>
  <si>
    <t>Obd.</t>
  </si>
  <si>
    <t>Medziročná zmena kvartálov</t>
  </si>
  <si>
    <t>2 roky "plávajúce" riziko podľa kvartálu t0</t>
  </si>
  <si>
    <r>
      <rPr>
        <b/>
        <sz val="10"/>
        <color theme="1"/>
        <rFont val="Arial"/>
        <family val="2"/>
        <charset val="238"/>
      </rPr>
      <t>Priemerné TR pre stanovenie "rizika"</t>
    </r>
    <r>
      <rPr>
        <sz val="10"/>
        <color theme="1"/>
        <rFont val="Arial"/>
        <family val="2"/>
        <charset val="238"/>
      </rPr>
      <t xml:space="preserve"> (2r pred kvartálom podania ponuky), TR vypočítané ako TR medzi kvartálom v roku t a rovnakým </t>
    </r>
  </si>
  <si>
    <t xml:space="preserve">kvartálom v roku t-1 (tj medziročná zmena): tj ak ponuka v 4Q2021, tak je vypočítaná priemerná hodnota údajov tempa rastu 3Q2021 vs 3Q2020, </t>
  </si>
  <si>
    <t>2Q2021 vs 2Q2020, 1Q2021 vs 1Q2020, 4Q2020 vs 4Q2019, ..., 3Q2019 vs 3Q2018</t>
  </si>
  <si>
    <t>Priemerné 2r TR (medzir. zmena)</t>
  </si>
  <si>
    <t>1. kvartál 2024</t>
  </si>
  <si>
    <t>2. kvartál 2024</t>
  </si>
  <si>
    <t>3. kvartál 2024</t>
  </si>
  <si>
    <t>4. kvartál 2024</t>
  </si>
  <si>
    <t>DECEMBER 2021=100</t>
  </si>
  <si>
    <t>https://datacube.statistics.sk/#!/view/sk/VBD_SK_WIN/sp1008qs/v_sp1008qs_00_00_00_sk</t>
  </si>
  <si>
    <t>Indexy cien priemyselných výrobcov podľa SK NACE Rev. 2 bez spotrebnej dane - úhrn - štvrťročne [sp1008qs]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</si>
</sst>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%"/>
    <numFmt numFmtId="166" formatCode="0.00000"/>
    <numFmt numFmtId="167" formatCode="0.0%"/>
    <numFmt numFmtId="168" formatCode="#,##0.00\ [$EUR]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BF6F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2"/>
    <xf numFmtId="0" fontId="5" fillId="0" borderId="1" xfId="2" applyFont="1" applyBorder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3" fillId="0" borderId="0" xfId="2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3" fillId="3" borderId="0" xfId="2" applyFill="1" applyAlignment="1">
      <alignment vertical="center"/>
    </xf>
    <xf numFmtId="0" fontId="5" fillId="3" borderId="0" xfId="2" applyFont="1" applyFill="1" applyAlignment="1">
      <alignment horizontal="left" vertical="center"/>
    </xf>
    <xf numFmtId="0" fontId="4" fillId="3" borderId="0" xfId="2" applyFont="1" applyFill="1" applyAlignment="1">
      <alignment horizontal="left" vertical="center"/>
    </xf>
    <xf numFmtId="0" fontId="4" fillId="2" borderId="0" xfId="2" applyFont="1" applyFill="1" applyAlignment="1">
      <alignment horizontal="center" vertical="center" wrapText="1"/>
    </xf>
    <xf numFmtId="0" fontId="3" fillId="0" borderId="0" xfId="2" applyAlignment="1">
      <alignment horizontal="center" vertical="center" textRotation="90" wrapText="1"/>
    </xf>
    <xf numFmtId="0" fontId="6" fillId="3" borderId="0" xfId="2" applyNumberFormat="1" applyFont="1" applyFill="1" applyBorder="1" applyAlignment="1" applyProtection="1">
      <alignment horizontal="right" vertical="top" wrapText="1"/>
    </xf>
    <xf numFmtId="164" fontId="3" fillId="0" borderId="0" xfId="2" applyNumberFormat="1" applyFill="1" applyAlignment="1">
      <alignment horizontal="right" vertical="center"/>
    </xf>
    <xf numFmtId="2" fontId="3" fillId="0" borderId="0" xfId="2" applyNumberFormat="1" applyAlignment="1">
      <alignment horizontal="right" vertical="center"/>
    </xf>
    <xf numFmtId="165" fontId="0" fillId="0" borderId="0" xfId="3" applyNumberFormat="1" applyFont="1" applyFill="1" applyAlignment="1">
      <alignment horizontal="right" vertical="center"/>
    </xf>
    <xf numFmtId="2" fontId="3" fillId="3" borderId="0" xfId="2" applyNumberFormat="1" applyFill="1" applyAlignment="1">
      <alignment horizontal="right" vertical="center"/>
    </xf>
    <xf numFmtId="165" fontId="0" fillId="0" borderId="0" xfId="3" applyNumberFormat="1" applyFont="1" applyAlignment="1">
      <alignment horizontal="right" vertical="center"/>
    </xf>
    <xf numFmtId="0" fontId="3" fillId="0" borderId="0" xfId="2" applyAlignment="1">
      <alignment horizontal="right" vertical="center"/>
    </xf>
    <xf numFmtId="0" fontId="3" fillId="0" borderId="0" xfId="2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0" fillId="0" borderId="0" xfId="0" applyNumberFormat="1"/>
    <xf numFmtId="0" fontId="0" fillId="0" borderId="5" xfId="0" applyBorder="1"/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right" vertical="center"/>
    </xf>
    <xf numFmtId="0" fontId="2" fillId="4" borderId="0" xfId="0" applyFont="1" applyFill="1" applyAlignment="1">
      <alignment horizontal="right" vertical="center"/>
    </xf>
    <xf numFmtId="164" fontId="2" fillId="4" borderId="0" xfId="0" applyNumberFormat="1" applyFont="1" applyFill="1" applyAlignment="1">
      <alignment horizontal="right" vertical="center"/>
    </xf>
    <xf numFmtId="165" fontId="2" fillId="4" borderId="0" xfId="1" applyNumberFormat="1" applyFont="1" applyFill="1" applyAlignment="1">
      <alignment horizontal="right" vertical="center"/>
    </xf>
    <xf numFmtId="166" fontId="2" fillId="4" borderId="0" xfId="0" applyNumberFormat="1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right" vertical="top" wrapText="1"/>
    </xf>
    <xf numFmtId="0" fontId="0" fillId="3" borderId="1" xfId="0" applyFont="1" applyFill="1" applyBorder="1"/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right" vertical="center"/>
    </xf>
    <xf numFmtId="165" fontId="2" fillId="4" borderId="0" xfId="1" applyNumberFormat="1" applyFont="1" applyFill="1" applyBorder="1" applyAlignment="1">
      <alignment horizontal="right" vertical="center"/>
    </xf>
    <xf numFmtId="166" fontId="2" fillId="4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" fontId="2" fillId="5" borderId="0" xfId="0" applyNumberFormat="1" applyFont="1" applyFill="1" applyAlignment="1">
      <alignment horizontal="right" vertical="center"/>
    </xf>
    <xf numFmtId="0" fontId="9" fillId="0" borderId="0" xfId="4" applyFont="1"/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64" fontId="2" fillId="6" borderId="1" xfId="0" applyNumberFormat="1" applyFont="1" applyFill="1" applyBorder="1" applyAlignment="1">
      <alignment horizontal="center" vertical="center"/>
    </xf>
    <xf numFmtId="167" fontId="2" fillId="6" borderId="1" xfId="1" applyNumberFormat="1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3" fillId="0" borderId="0" xfId="2" applyAlignment="1">
      <alignment horizontal="center" vertical="center" textRotation="90" wrapText="1"/>
    </xf>
    <xf numFmtId="0" fontId="3" fillId="0" borderId="0" xfId="2"/>
    <xf numFmtId="0" fontId="7" fillId="6" borderId="1" xfId="0" applyFont="1" applyFill="1" applyBorder="1" applyAlignment="1">
      <alignment horizontal="left" vertical="center"/>
    </xf>
    <xf numFmtId="168" fontId="2" fillId="0" borderId="6" xfId="0" applyNumberFormat="1" applyFont="1" applyBorder="1" applyAlignment="1">
      <alignment horizontal="center" vertical="center"/>
    </xf>
    <xf numFmtId="168" fontId="2" fillId="0" borderId="7" xfId="0" applyNumberFormat="1" applyFont="1" applyBorder="1" applyAlignment="1">
      <alignment horizontal="center" vertical="center"/>
    </xf>
    <xf numFmtId="0" fontId="3" fillId="0" borderId="0" xfId="2" applyAlignment="1">
      <alignment horizontal="center" vertical="center" textRotation="90"/>
    </xf>
    <xf numFmtId="0" fontId="3" fillId="0" borderId="0" xfId="2" applyAlignment="1">
      <alignment horizontal="center" vertical="center" textRotation="90" wrapText="1"/>
    </xf>
  </cellXfs>
  <cellStyles count="5">
    <cellStyle name="Hypertextové prepojenie" xfId="4" builtinId="8"/>
    <cellStyle name="Normálna" xfId="0" builtinId="0"/>
    <cellStyle name="Normálna 2" xfId="2"/>
    <cellStyle name="Percentá" xfId="1" builtinId="5"/>
    <cellStyle name="Percentá 2" xfId="3"/>
  </cellStyles>
  <dxfs count="0"/>
  <tableStyles count="0" defaultTableStyle="TableStyleMedium2" defaultPivotStyle="PivotStyleLight16"/>
  <colors>
    <mruColors>
      <color rgb="FFCBF6F9"/>
      <color rgb="FF0B5B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13" Type="http://schemas.openxmlformats.org/officeDocument/2006/relationships/image" Target="../media/image1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2.emf"/><Relationship Id="rId2" Type="http://schemas.openxmlformats.org/officeDocument/2006/relationships/image" Target="../media/image12.emf"/><Relationship Id="rId1" Type="http://schemas.openxmlformats.org/officeDocument/2006/relationships/image" Target="../media/image13.emf"/><Relationship Id="rId6" Type="http://schemas.openxmlformats.org/officeDocument/2006/relationships/image" Target="../media/image8.emf"/><Relationship Id="rId11" Type="http://schemas.openxmlformats.org/officeDocument/2006/relationships/image" Target="../media/image3.emf"/><Relationship Id="rId5" Type="http://schemas.openxmlformats.org/officeDocument/2006/relationships/image" Target="../media/image9.emf"/><Relationship Id="rId10" Type="http://schemas.openxmlformats.org/officeDocument/2006/relationships/image" Target="../media/image4.emf"/><Relationship Id="rId4" Type="http://schemas.openxmlformats.org/officeDocument/2006/relationships/image" Target="../media/image10.emf"/><Relationship Id="rId9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30480</xdr:rowOff>
        </xdr:from>
        <xdr:to>
          <xdr:col>2</xdr:col>
          <xdr:colOff>1226820</xdr:colOff>
          <xdr:row>9</xdr:row>
          <xdr:rowOff>259080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30480</xdr:rowOff>
        </xdr:from>
        <xdr:to>
          <xdr:col>2</xdr:col>
          <xdr:colOff>1226820</xdr:colOff>
          <xdr:row>11</xdr:row>
          <xdr:rowOff>259080</xdr:rowOff>
        </xdr:to>
        <xdr:sp macro="" textlink="">
          <xdr:nvSpPr>
            <xdr:cNvPr id="1026" name="Combo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30480</xdr:rowOff>
        </xdr:from>
        <xdr:to>
          <xdr:col>2</xdr:col>
          <xdr:colOff>1226820</xdr:colOff>
          <xdr:row>13</xdr:row>
          <xdr:rowOff>259080</xdr:rowOff>
        </xdr:to>
        <xdr:sp macro="" textlink="">
          <xdr:nvSpPr>
            <xdr:cNvPr id="1027" name="Combo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30480</xdr:rowOff>
        </xdr:from>
        <xdr:to>
          <xdr:col>2</xdr:col>
          <xdr:colOff>1226820</xdr:colOff>
          <xdr:row>15</xdr:row>
          <xdr:rowOff>259080</xdr:rowOff>
        </xdr:to>
        <xdr:sp macro="" textlink="">
          <xdr:nvSpPr>
            <xdr:cNvPr id="1028" name="Combo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30480</xdr:rowOff>
        </xdr:from>
        <xdr:to>
          <xdr:col>2</xdr:col>
          <xdr:colOff>1226820</xdr:colOff>
          <xdr:row>17</xdr:row>
          <xdr:rowOff>259080</xdr:rowOff>
        </xdr:to>
        <xdr:sp macro="" textlink="">
          <xdr:nvSpPr>
            <xdr:cNvPr id="1029" name="Combo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30480</xdr:rowOff>
        </xdr:from>
        <xdr:to>
          <xdr:col>2</xdr:col>
          <xdr:colOff>1226820</xdr:colOff>
          <xdr:row>19</xdr:row>
          <xdr:rowOff>259080</xdr:rowOff>
        </xdr:to>
        <xdr:sp macro="" textlink="">
          <xdr:nvSpPr>
            <xdr:cNvPr id="1030" name="Combo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30480</xdr:rowOff>
        </xdr:from>
        <xdr:to>
          <xdr:col>2</xdr:col>
          <xdr:colOff>1226820</xdr:colOff>
          <xdr:row>21</xdr:row>
          <xdr:rowOff>259080</xdr:rowOff>
        </xdr:to>
        <xdr:sp macro="" textlink="">
          <xdr:nvSpPr>
            <xdr:cNvPr id="1031" name="Combo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30480</xdr:rowOff>
        </xdr:from>
        <xdr:to>
          <xdr:col>2</xdr:col>
          <xdr:colOff>1226820</xdr:colOff>
          <xdr:row>23</xdr:row>
          <xdr:rowOff>259080</xdr:rowOff>
        </xdr:to>
        <xdr:sp macro="" textlink="">
          <xdr:nvSpPr>
            <xdr:cNvPr id="1032" name="Combo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30480</xdr:rowOff>
        </xdr:from>
        <xdr:to>
          <xdr:col>2</xdr:col>
          <xdr:colOff>1226820</xdr:colOff>
          <xdr:row>25</xdr:row>
          <xdr:rowOff>259080</xdr:rowOff>
        </xdr:to>
        <xdr:sp macro="" textlink="">
          <xdr:nvSpPr>
            <xdr:cNvPr id="1033" name="Combo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30480</xdr:rowOff>
        </xdr:from>
        <xdr:to>
          <xdr:col>2</xdr:col>
          <xdr:colOff>1226820</xdr:colOff>
          <xdr:row>27</xdr:row>
          <xdr:rowOff>259080</xdr:rowOff>
        </xdr:to>
        <xdr:sp macro="" textlink="">
          <xdr:nvSpPr>
            <xdr:cNvPr id="1034" name="Combo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742950</xdr:colOff>
      <xdr:row>8</xdr:row>
      <xdr:rowOff>142875</xdr:rowOff>
    </xdr:from>
    <xdr:to>
      <xdr:col>5</xdr:col>
      <xdr:colOff>1028700</xdr:colOff>
      <xdr:row>8</xdr:row>
      <xdr:rowOff>333375</xdr:rowOff>
    </xdr:to>
    <xdr:pic>
      <xdr:nvPicPr>
        <xdr:cNvPr id="14" name="Obrázok 1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361950</xdr:colOff>
      <xdr:row>8</xdr:row>
      <xdr:rowOff>114300</xdr:rowOff>
    </xdr:from>
    <xdr:to>
      <xdr:col>8</xdr:col>
      <xdr:colOff>600075</xdr:colOff>
      <xdr:row>8</xdr:row>
      <xdr:rowOff>304800</xdr:rowOff>
    </xdr:to>
    <xdr:pic>
      <xdr:nvPicPr>
        <xdr:cNvPr id="18" name="Obrázok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2333625"/>
          <a:ext cx="2381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342900</xdr:colOff>
      <xdr:row>8</xdr:row>
      <xdr:rowOff>104775</xdr:rowOff>
    </xdr:from>
    <xdr:to>
      <xdr:col>9</xdr:col>
      <xdr:colOff>638175</xdr:colOff>
      <xdr:row>8</xdr:row>
      <xdr:rowOff>314325</xdr:rowOff>
    </xdr:to>
    <xdr:pic>
      <xdr:nvPicPr>
        <xdr:cNvPr id="19" name="Obrázok 1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324100"/>
          <a:ext cx="295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85725</xdr:colOff>
      <xdr:row>8</xdr:row>
      <xdr:rowOff>104775</xdr:rowOff>
    </xdr:from>
    <xdr:to>
      <xdr:col>12</xdr:col>
      <xdr:colOff>1323975</xdr:colOff>
      <xdr:row>8</xdr:row>
      <xdr:rowOff>314325</xdr:rowOff>
    </xdr:to>
    <xdr:pic>
      <xdr:nvPicPr>
        <xdr:cNvPr id="22" name="Obrázok 2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2324100"/>
          <a:ext cx="12382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752475</xdr:colOff>
      <xdr:row>8</xdr:row>
      <xdr:rowOff>104775</xdr:rowOff>
    </xdr:from>
    <xdr:to>
      <xdr:col>13</xdr:col>
      <xdr:colOff>990600</xdr:colOff>
      <xdr:row>8</xdr:row>
      <xdr:rowOff>314325</xdr:rowOff>
    </xdr:to>
    <xdr:pic>
      <xdr:nvPicPr>
        <xdr:cNvPr id="23" name="Obrázok 22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53925" y="2324100"/>
          <a:ext cx="23812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619125</xdr:colOff>
      <xdr:row>8</xdr:row>
      <xdr:rowOff>38100</xdr:rowOff>
    </xdr:from>
    <xdr:to>
      <xdr:col>10</xdr:col>
      <xdr:colOff>914400</xdr:colOff>
      <xdr:row>8</xdr:row>
      <xdr:rowOff>419100</xdr:rowOff>
    </xdr:to>
    <xdr:pic>
      <xdr:nvPicPr>
        <xdr:cNvPr id="25" name="Obrázok 24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942975"/>
          <a:ext cx="295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</xdr:row>
          <xdr:rowOff>7620</xdr:rowOff>
        </xdr:from>
        <xdr:to>
          <xdr:col>5</xdr:col>
          <xdr:colOff>1089660</xdr:colOff>
          <xdr:row>4</xdr:row>
          <xdr:rowOff>0</xdr:rowOff>
        </xdr:to>
        <xdr:sp macro="" textlink="">
          <xdr:nvSpPr>
            <xdr:cNvPr id="1046" name="ComboBox1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714375</xdr:colOff>
      <xdr:row>8</xdr:row>
      <xdr:rowOff>142875</xdr:rowOff>
    </xdr:from>
    <xdr:to>
      <xdr:col>4</xdr:col>
      <xdr:colOff>1000125</xdr:colOff>
      <xdr:row>8</xdr:row>
      <xdr:rowOff>333375</xdr:rowOff>
    </xdr:to>
    <xdr:pic>
      <xdr:nvPicPr>
        <xdr:cNvPr id="27" name="Obrázok 2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2362200"/>
          <a:ext cx="28575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28575</xdr:colOff>
      <xdr:row>8</xdr:row>
      <xdr:rowOff>123825</xdr:rowOff>
    </xdr:from>
    <xdr:to>
      <xdr:col>6</xdr:col>
      <xdr:colOff>1076325</xdr:colOff>
      <xdr:row>8</xdr:row>
      <xdr:rowOff>333375</xdr:rowOff>
    </xdr:to>
    <xdr:pic>
      <xdr:nvPicPr>
        <xdr:cNvPr id="28" name="Obrázok 27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43150"/>
          <a:ext cx="1047750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35</xdr:row>
      <xdr:rowOff>28575</xdr:rowOff>
    </xdr:from>
    <xdr:to>
      <xdr:col>2</xdr:col>
      <xdr:colOff>1028700</xdr:colOff>
      <xdr:row>35</xdr:row>
      <xdr:rowOff>219075</xdr:rowOff>
    </xdr:to>
    <xdr:pic>
      <xdr:nvPicPr>
        <xdr:cNvPr id="30" name="Obrázok 29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7734300"/>
          <a:ext cx="904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30480</xdr:rowOff>
        </xdr:from>
        <xdr:to>
          <xdr:col>2</xdr:col>
          <xdr:colOff>1226820</xdr:colOff>
          <xdr:row>29</xdr:row>
          <xdr:rowOff>259080</xdr:rowOff>
        </xdr:to>
        <xdr:sp macro="" textlink="">
          <xdr:nvSpPr>
            <xdr:cNvPr id="1047" name="ComboBox1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30480</xdr:rowOff>
        </xdr:from>
        <xdr:to>
          <xdr:col>3</xdr:col>
          <xdr:colOff>0</xdr:colOff>
          <xdr:row>31</xdr:row>
          <xdr:rowOff>259080</xdr:rowOff>
        </xdr:to>
        <xdr:sp macro="" textlink="">
          <xdr:nvSpPr>
            <xdr:cNvPr id="1048" name="ComboBox1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vacl\OneDrive%20-%20Univerzita%20Komenskeho%20v%20Bratislave\various\indexacia\MP_xx_2023_v&#253;po&#269;et%20nav&#253;&#353;enia_k%20xx_xx_2023_web%20-%20p&#244;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"/>
      <sheetName val="Zhrnutie_tlač"/>
      <sheetName val="Prevod JC do t0"/>
      <sheetName val="Ak rôzne JC v jednom CPA"/>
      <sheetName val="Data_mesačne"/>
      <sheetName val="Data_kvartálne"/>
      <sheetName val="Tabuľka_nárasty"/>
    </sheetNames>
    <sheetDataSet>
      <sheetData sheetId="0">
        <row r="11">
          <cell r="B11" t="str">
            <v>CA Výroba potravín, nápojov a tabakových výrobkov</v>
          </cell>
        </row>
        <row r="12">
          <cell r="B12" t="str">
            <v>CB Výroba textilu, odevov, kože a kožených výrobkov</v>
          </cell>
        </row>
        <row r="13">
          <cell r="B13" t="str">
            <v>CC Výroba drevených a papierových výrobkov, tlač</v>
          </cell>
        </row>
        <row r="14">
          <cell r="B14" t="str">
            <v>CD Výroba koksu a rafinovaných ropných produktov</v>
          </cell>
        </row>
        <row r="15">
          <cell r="B15" t="str">
            <v>CE Výroba chemikálií a chemických produktov</v>
          </cell>
        </row>
        <row r="16">
          <cell r="B16" t="str">
            <v>CF Výroba základných farmaceutických výrobkov a farmaceutických prípravkov</v>
          </cell>
        </row>
        <row r="17">
          <cell r="B17" t="str">
            <v>CG Výroba výrobkov z gumy a plastu a ostatných nekovových minerálnych výrobkov</v>
          </cell>
        </row>
        <row r="18">
          <cell r="B18" t="str">
            <v>CH Výroba kovov a kovových konštrukcií okrem strojov a zariadení</v>
          </cell>
        </row>
        <row r="19">
          <cell r="B19" t="str">
            <v>CI Výroba počítačových, elektronických a optických výrobkov</v>
          </cell>
        </row>
        <row r="20">
          <cell r="B20" t="str">
            <v>CJ Výroba elektrických zariadení</v>
          </cell>
        </row>
        <row r="21">
          <cell r="B21" t="str">
            <v>CK Výroba strojov a zariadení inde nezaradených</v>
          </cell>
        </row>
        <row r="22">
          <cell r="B22" t="str">
            <v>CL Výroba dopravných prostriedkov</v>
          </cell>
        </row>
        <row r="23">
          <cell r="B23" t="str">
            <v>CM Ostatná výroba, oprava a inštalácia strojov a zariadení</v>
          </cell>
        </row>
      </sheetData>
      <sheetData sheetId="1" refreshError="1"/>
      <sheetData sheetId="2" refreshError="1"/>
      <sheetData sheetId="3" refreshError="1"/>
      <sheetData sheetId="4">
        <row r="152">
          <cell r="A152" t="str">
            <v>Áno</v>
          </cell>
        </row>
        <row r="153">
          <cell r="A153" t="str">
            <v>Nie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>
    <tabColor rgb="FF0B5B62"/>
    <pageSetUpPr fitToPage="1"/>
  </sheetPr>
  <dimension ref="A1:S41"/>
  <sheetViews>
    <sheetView tabSelected="1" workbookViewId="0">
      <selection activeCell="F14" sqref="F14"/>
    </sheetView>
  </sheetViews>
  <sheetFormatPr defaultColWidth="9.109375" defaultRowHeight="13.8" x14ac:dyDescent="0.3"/>
  <cols>
    <col min="1" max="1" width="7" style="1" bestFit="1" customWidth="1"/>
    <col min="2" max="2" width="6.44140625" style="2" customWidth="1"/>
    <col min="3" max="3" width="18.44140625" style="1" customWidth="1"/>
    <col min="4" max="4" width="9.109375" style="1"/>
    <col min="5" max="7" width="16.44140625" style="25" customWidth="1"/>
    <col min="8" max="8" width="9.109375" style="25"/>
    <col min="9" max="10" width="10.88671875" style="25" customWidth="1"/>
    <col min="11" max="12" width="16.109375" style="25" customWidth="1"/>
    <col min="13" max="13" width="20.5546875" style="25" customWidth="1"/>
    <col min="14" max="14" width="16.109375" style="25" customWidth="1"/>
    <col min="15" max="16" width="14.6640625" style="25" customWidth="1"/>
    <col min="17" max="19" width="9.109375" style="25"/>
    <col min="20" max="16384" width="9.109375" style="1"/>
  </cols>
  <sheetData>
    <row r="1" spans="1:19" x14ac:dyDescent="0.3">
      <c r="A1" s="73"/>
      <c r="B1" s="68"/>
      <c r="C1" s="73"/>
      <c r="D1" s="73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9" ht="21" customHeight="1" x14ac:dyDescent="0.3">
      <c r="A2" s="76" t="s">
        <v>53</v>
      </c>
      <c r="B2" s="76"/>
      <c r="C2" s="62"/>
      <c r="D2" s="63"/>
      <c r="E2" s="63"/>
      <c r="F2" s="63"/>
      <c r="G2" s="64"/>
      <c r="H2" s="65"/>
      <c r="I2" s="65"/>
      <c r="J2" s="65"/>
      <c r="K2" s="65"/>
      <c r="L2" s="65"/>
      <c r="M2" s="65"/>
      <c r="N2" s="65"/>
      <c r="O2" s="65"/>
      <c r="P2" s="65"/>
    </row>
    <row r="3" spans="1:19" x14ac:dyDescent="0.3">
      <c r="A3" s="66"/>
      <c r="B3" s="66"/>
      <c r="C3" s="66"/>
      <c r="D3" s="66"/>
      <c r="E3" s="66"/>
      <c r="F3" s="66"/>
      <c r="G3" s="66"/>
      <c r="H3" s="65"/>
      <c r="I3" s="65"/>
      <c r="J3" s="65"/>
      <c r="K3" s="65"/>
      <c r="L3" s="65"/>
      <c r="M3" s="65"/>
      <c r="N3" s="65"/>
      <c r="O3" s="65"/>
      <c r="P3" s="65"/>
    </row>
    <row r="4" spans="1:19" ht="20.25" customHeight="1" x14ac:dyDescent="0.3">
      <c r="A4" s="67" t="s">
        <v>54</v>
      </c>
      <c r="B4" s="66"/>
      <c r="C4" s="66"/>
      <c r="D4" s="66"/>
      <c r="E4" s="66"/>
      <c r="F4" s="68" t="s">
        <v>56</v>
      </c>
      <c r="G4" s="66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3">
      <c r="A5" s="66"/>
      <c r="B5" s="66"/>
      <c r="C5" s="66"/>
      <c r="D5" s="66"/>
      <c r="E5" s="66"/>
      <c r="F5" s="66"/>
      <c r="G5" s="66"/>
      <c r="H5" s="65"/>
      <c r="I5" s="65"/>
      <c r="J5" s="65"/>
      <c r="K5" s="65"/>
      <c r="L5" s="65"/>
      <c r="M5" s="65"/>
      <c r="N5" s="65"/>
      <c r="O5" s="65"/>
      <c r="P5" s="65"/>
    </row>
    <row r="6" spans="1:19" ht="20.25" customHeight="1" x14ac:dyDescent="0.3">
      <c r="A6" s="69" t="s">
        <v>55</v>
      </c>
      <c r="B6" s="70"/>
      <c r="C6" s="70"/>
      <c r="D6" s="70"/>
      <c r="E6" s="70"/>
      <c r="F6" s="71">
        <v>1</v>
      </c>
      <c r="G6" s="72">
        <f>F6-1</f>
        <v>0</v>
      </c>
      <c r="H6" s="65"/>
      <c r="I6" s="65"/>
      <c r="J6" s="65"/>
      <c r="K6" s="65"/>
      <c r="L6" s="65"/>
      <c r="M6" s="65"/>
      <c r="N6" s="65"/>
      <c r="O6" s="65"/>
      <c r="P6" s="65"/>
    </row>
    <row r="7" spans="1:19" x14ac:dyDescent="0.3">
      <c r="A7" s="73"/>
      <c r="B7" s="73"/>
      <c r="C7" s="73"/>
      <c r="D7" s="73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1:19" s="24" customFormat="1" ht="60.75" customHeight="1" x14ac:dyDescent="0.3">
      <c r="A8" s="44" t="s">
        <v>49</v>
      </c>
      <c r="B8" s="45"/>
      <c r="C8" s="46"/>
      <c r="D8" s="46"/>
      <c r="E8" s="47" t="s">
        <v>44</v>
      </c>
      <c r="F8" s="47"/>
      <c r="G8" s="47" t="s">
        <v>48</v>
      </c>
      <c r="H8" s="47"/>
      <c r="I8" s="47" t="s">
        <v>58</v>
      </c>
      <c r="J8" s="47" t="s">
        <v>59</v>
      </c>
      <c r="K8" s="47" t="s">
        <v>51</v>
      </c>
      <c r="L8" s="47" t="s">
        <v>66</v>
      </c>
      <c r="M8" s="47" t="s">
        <v>50</v>
      </c>
      <c r="N8" s="47" t="s">
        <v>46</v>
      </c>
      <c r="O8" s="47" t="s">
        <v>52</v>
      </c>
      <c r="P8" s="47" t="s">
        <v>57</v>
      </c>
      <c r="Q8" s="26"/>
      <c r="R8" s="26"/>
      <c r="S8" s="26"/>
    </row>
    <row r="9" spans="1:19" ht="35.25" customHeight="1" x14ac:dyDescent="0.3">
      <c r="A9" s="40"/>
      <c r="B9" s="41" t="s">
        <v>60</v>
      </c>
      <c r="C9" s="40" t="s">
        <v>4</v>
      </c>
      <c r="D9" s="40"/>
      <c r="E9" s="48"/>
      <c r="F9" s="42" t="s">
        <v>47</v>
      </c>
      <c r="G9" s="48"/>
      <c r="H9" s="43"/>
      <c r="I9" s="48"/>
      <c r="J9" s="48"/>
      <c r="K9" s="48"/>
      <c r="L9" s="48"/>
      <c r="M9" s="48"/>
      <c r="N9" s="43"/>
      <c r="O9" s="43"/>
      <c r="P9" s="43"/>
    </row>
    <row r="10" spans="1:19" ht="22.5" customHeight="1" x14ac:dyDescent="0.3">
      <c r="A10" s="33">
        <v>0</v>
      </c>
      <c r="B10" s="34" t="s">
        <v>0</v>
      </c>
      <c r="C10" s="33" t="s">
        <v>28</v>
      </c>
      <c r="D10" s="33"/>
      <c r="E10" s="60">
        <v>100</v>
      </c>
      <c r="F10" s="36"/>
      <c r="G10" s="36"/>
      <c r="H10" s="36"/>
      <c r="I10" s="36"/>
      <c r="J10" s="36">
        <f>VLOOKUP(C10,Data_kvartálne!$E$3:$G$32,3,FALSE)</f>
        <v>89.7</v>
      </c>
      <c r="K10" s="36"/>
      <c r="L10" s="38">
        <f>IF(VLOOKUP(C10,Data_kvartálne!$E$88:$G$118,3,FALSE)&lt;0%,0,VLOOKUP(C10,Data_kvartálne!$E$88:$G$118,3,FALSE))</f>
        <v>0</v>
      </c>
      <c r="M10" s="39">
        <f>IF(ISBLANK(E12)=TRUE,"",IF(L12&lt;=0,0,L12))</f>
        <v>0</v>
      </c>
      <c r="N10" s="36"/>
      <c r="O10" s="36"/>
      <c r="P10" s="36"/>
    </row>
    <row r="11" spans="1:19" x14ac:dyDescent="0.3">
      <c r="E11" s="27"/>
    </row>
    <row r="12" spans="1:19" ht="22.5" customHeight="1" x14ac:dyDescent="0.3">
      <c r="A12" s="33">
        <v>1</v>
      </c>
      <c r="B12" s="34" t="s">
        <v>1</v>
      </c>
      <c r="C12" s="33" t="s">
        <v>70</v>
      </c>
      <c r="D12" s="33"/>
      <c r="E12" s="60">
        <v>100</v>
      </c>
      <c r="F12" s="35">
        <f>IF(ISBLANK(E12)=TRUE,"",IF(P12&lt;1,E12*1,E12*P12))</f>
        <v>123.07692307692308</v>
      </c>
      <c r="G12" s="35">
        <f>IF(ISBLANK(E12)=TRUE,"",F12-E12)</f>
        <v>23.07692307692308</v>
      </c>
      <c r="H12" s="36"/>
      <c r="I12" s="36">
        <f>IF(ISBLANK(E12)=TRUE,"",VLOOKUP(C12,Data_kvartálne!$E$3:$G$32,3,FALSE))</f>
        <v>110.4</v>
      </c>
      <c r="J12" s="36">
        <f>IF(ISBLANK(E12)=TRUE,"",$J$10)</f>
        <v>89.7</v>
      </c>
      <c r="K12" s="37">
        <f>IF(ISBLANK(E12)=TRUE,"",IF((I12/J12)&lt;1,1,I12/J12))</f>
        <v>1.2307692307692308</v>
      </c>
      <c r="L12" s="38">
        <f>IF(ISBLANK(E12)=TRUE,"",$L$10)</f>
        <v>0</v>
      </c>
      <c r="M12" s="39">
        <f>IF(ISBLANK(E12)=TRUE,"",IF(L12&lt;=0,0,L12))</f>
        <v>0</v>
      </c>
      <c r="N12" s="37">
        <f>IF(ISBLANK(E12)=TRUE,"",K12-M12)</f>
        <v>1.2307692307692308</v>
      </c>
      <c r="O12" s="36">
        <f>IF(ISBLANK(E12)=TRUE,"",IF($F$4="Nie",0,$F$6-1))</f>
        <v>0</v>
      </c>
      <c r="P12" s="37">
        <f>IF(ISBLANK(E12)=TRUE,"",N12-O12)</f>
        <v>1.2307692307692308</v>
      </c>
    </row>
    <row r="13" spans="1:19" x14ac:dyDescent="0.3">
      <c r="E13" s="27"/>
      <c r="L13" s="30"/>
      <c r="M13" s="28"/>
    </row>
    <row r="14" spans="1:19" ht="22.5" customHeight="1" x14ac:dyDescent="0.3">
      <c r="A14" s="33">
        <f>A12+1</f>
        <v>2</v>
      </c>
      <c r="B14" s="34" t="s">
        <v>1</v>
      </c>
      <c r="C14" s="33" t="s">
        <v>35</v>
      </c>
      <c r="D14" s="33"/>
      <c r="E14" s="60"/>
      <c r="F14" s="35" t="str">
        <f>IF(ISBLANK(E14)=TRUE,"",IF(P14&lt;1,E14*1,E14*P14))</f>
        <v/>
      </c>
      <c r="G14" s="35" t="str">
        <f>IF(ISBLANK(E14)=TRUE,"",F14-E14)</f>
        <v/>
      </c>
      <c r="H14" s="36"/>
      <c r="I14" s="36" t="str">
        <f>IF(ISBLANK(E14)=TRUE,"",VLOOKUP(C14,Data_kvartálne!$E$3:$G$26,3,FALSE))</f>
        <v/>
      </c>
      <c r="J14" s="36" t="str">
        <f>IF(ISBLANK(E14)=TRUE,"",$J$10)</f>
        <v/>
      </c>
      <c r="K14" s="37" t="str">
        <f>IF(ISBLANK(E14)=TRUE,"",IF((I14/J14)&lt;1,1,I14/J14))</f>
        <v/>
      </c>
      <c r="L14" s="38" t="str">
        <f>IF(ISBLANK(E14)=TRUE,"",$L$10)</f>
        <v/>
      </c>
      <c r="M14" s="39" t="str">
        <f>IF(ISBLANK(E14)=TRUE,"",IF(L14&lt;=0,0,L14))</f>
        <v/>
      </c>
      <c r="N14" s="37" t="str">
        <f>IF(ISBLANK(E14)=TRUE,"",K14-M14)</f>
        <v/>
      </c>
      <c r="O14" s="36" t="str">
        <f>IF(ISBLANK(E14)=TRUE,"",IF($F$4="Nie",0,$F$6-1))</f>
        <v/>
      </c>
      <c r="P14" s="37" t="str">
        <f>IF(ISBLANK(E14)=TRUE,"",N14-O14)</f>
        <v/>
      </c>
    </row>
    <row r="15" spans="1:19" ht="14.4" x14ac:dyDescent="0.3">
      <c r="E15" s="27"/>
      <c r="K15"/>
      <c r="L15" s="31"/>
      <c r="M15" s="28"/>
    </row>
    <row r="16" spans="1:19" ht="22.5" customHeight="1" x14ac:dyDescent="0.3">
      <c r="A16" s="33">
        <f>A14+1</f>
        <v>3</v>
      </c>
      <c r="B16" s="34" t="s">
        <v>1</v>
      </c>
      <c r="C16" s="33" t="s">
        <v>36</v>
      </c>
      <c r="D16" s="33"/>
      <c r="E16" s="60"/>
      <c r="F16" s="35" t="str">
        <f>IF(ISBLANK(E16)=TRUE,"",IF(P16&lt;1,E16*1,E16*P16))</f>
        <v/>
      </c>
      <c r="G16" s="35" t="str">
        <f>IF(ISBLANK(E16)=TRUE,"",F16-E16)</f>
        <v/>
      </c>
      <c r="H16" s="36"/>
      <c r="I16" s="36" t="str">
        <f>IF(ISBLANK(E16)=TRUE,"",VLOOKUP(C16,Data_kvartálne!$E$3:$G$26,3,FALSE))</f>
        <v/>
      </c>
      <c r="J16" s="36" t="str">
        <f>IF(ISBLANK(E16)=TRUE,"",$J$10)</f>
        <v/>
      </c>
      <c r="K16" s="37" t="str">
        <f>IF(ISBLANK(E16)=TRUE,"",IF((I16/J16)&lt;1,1,I16/J16))</f>
        <v/>
      </c>
      <c r="L16" s="38" t="str">
        <f>IF(ISBLANK(E16)=TRUE,"",$L$10)</f>
        <v/>
      </c>
      <c r="M16" s="39" t="str">
        <f>IF(ISBLANK(E16)=TRUE,"",IF(L16&lt;=0,0,L16))</f>
        <v/>
      </c>
      <c r="N16" s="37" t="str">
        <f>IF(ISBLANK(E16)=TRUE,"",K16-M16)</f>
        <v/>
      </c>
      <c r="O16" s="36" t="str">
        <f>IF(ISBLANK(E16)=TRUE,"",IF($F$4="Nie",0,$F$6-1))</f>
        <v/>
      </c>
      <c r="P16" s="37" t="str">
        <f>IF(ISBLANK(E16)=TRUE,"",N16-O16)</f>
        <v/>
      </c>
    </row>
    <row r="17" spans="1:16" x14ac:dyDescent="0.3">
      <c r="E17" s="27"/>
      <c r="L17" s="30"/>
      <c r="M17" s="28"/>
    </row>
    <row r="18" spans="1:16" ht="22.5" customHeight="1" x14ac:dyDescent="0.3">
      <c r="A18" s="33">
        <f>A16+1</f>
        <v>4</v>
      </c>
      <c r="B18" s="34" t="s">
        <v>1</v>
      </c>
      <c r="C18" s="33" t="s">
        <v>40</v>
      </c>
      <c r="D18" s="33"/>
      <c r="E18" s="60"/>
      <c r="F18" s="35" t="str">
        <f>IF(ISBLANK(E18)=TRUE,"",IF(P18&lt;1,E18*1,E18*P18))</f>
        <v/>
      </c>
      <c r="G18" s="35" t="str">
        <f>IF(ISBLANK(E18)=TRUE,"",F18-E18)</f>
        <v/>
      </c>
      <c r="H18" s="36"/>
      <c r="I18" s="36" t="str">
        <f>IF(ISBLANK(E18)=TRUE,"",VLOOKUP(C18,Data_kvartálne!$E$3:$G$26,3,FALSE))</f>
        <v/>
      </c>
      <c r="J18" s="36" t="str">
        <f>IF(ISBLANK(E18)=TRUE,"",$J$10)</f>
        <v/>
      </c>
      <c r="K18" s="37" t="str">
        <f>IF(ISBLANK(E18)=TRUE,"",IF((I18/J18)&lt;1,1,I18/J18))</f>
        <v/>
      </c>
      <c r="L18" s="38" t="str">
        <f>IF(ISBLANK(E18)=TRUE,"",$L$10)</f>
        <v/>
      </c>
      <c r="M18" s="39" t="str">
        <f>IF(ISBLANK(E18)=TRUE,"",IF(L18&lt;=0,0,L18))</f>
        <v/>
      </c>
      <c r="N18" s="37" t="str">
        <f>IF(ISBLANK(E18)=TRUE,"",K18-M18)</f>
        <v/>
      </c>
      <c r="O18" s="36" t="str">
        <f>IF(ISBLANK(E18)=TRUE,"",IF($F$4="Nie",0,$F$6-1))</f>
        <v/>
      </c>
      <c r="P18" s="37" t="str">
        <f>IF(ISBLANK(E18)=TRUE,"",N18-O18)</f>
        <v/>
      </c>
    </row>
    <row r="19" spans="1:16" x14ac:dyDescent="0.3">
      <c r="E19" s="27"/>
      <c r="L19" s="30"/>
      <c r="M19" s="28"/>
    </row>
    <row r="20" spans="1:16" ht="22.5" customHeight="1" x14ac:dyDescent="0.3">
      <c r="A20" s="33">
        <f>A18+1</f>
        <v>5</v>
      </c>
      <c r="B20" s="34" t="s">
        <v>1</v>
      </c>
      <c r="C20" s="33" t="s">
        <v>8</v>
      </c>
      <c r="D20" s="33"/>
      <c r="E20" s="60"/>
      <c r="F20" s="35" t="str">
        <f>IF(ISBLANK(E20)=TRUE,"",IF(P20&lt;1,E20*1,E20*P20))</f>
        <v/>
      </c>
      <c r="G20" s="35" t="str">
        <f>IF(ISBLANK(E20)=TRUE,"",F20-E20)</f>
        <v/>
      </c>
      <c r="H20" s="36"/>
      <c r="I20" s="36" t="str">
        <f>IF(ISBLANK(E20)=TRUE,"",VLOOKUP(C20,Data_kvartálne!$E$3:$G$26,3,FALSE))</f>
        <v/>
      </c>
      <c r="J20" s="36" t="str">
        <f>IF(ISBLANK(E20)=TRUE,"",$J$10)</f>
        <v/>
      </c>
      <c r="K20" s="37" t="str">
        <f>IF(ISBLANK(E20)=TRUE,"",IF((I20/J20)&lt;1,1,I20/J20))</f>
        <v/>
      </c>
      <c r="L20" s="38" t="str">
        <f>IF(ISBLANK(E20)=TRUE,"",$L$10)</f>
        <v/>
      </c>
      <c r="M20" s="39" t="str">
        <f>IF(ISBLANK(E20)=TRUE,"",IF(L20&lt;=0,0,L20))</f>
        <v/>
      </c>
      <c r="N20" s="37" t="str">
        <f>IF(ISBLANK(E20)=TRUE,"",K20-M20)</f>
        <v/>
      </c>
      <c r="O20" s="36" t="str">
        <f>IF(ISBLANK(E20)=TRUE,"",IF($F$4="Nie",0,$F$6-1))</f>
        <v/>
      </c>
      <c r="P20" s="37" t="str">
        <f>IF(ISBLANK(E20)=TRUE,"",N20-O20)</f>
        <v/>
      </c>
    </row>
    <row r="21" spans="1:16" x14ac:dyDescent="0.3">
      <c r="E21" s="27"/>
      <c r="L21" s="30"/>
      <c r="M21" s="28"/>
    </row>
    <row r="22" spans="1:16" ht="22.5" customHeight="1" x14ac:dyDescent="0.3">
      <c r="A22" s="33">
        <f>A20+1</f>
        <v>6</v>
      </c>
      <c r="B22" s="50" t="s">
        <v>1</v>
      </c>
      <c r="C22" s="49" t="s">
        <v>8</v>
      </c>
      <c r="D22" s="49"/>
      <c r="E22" s="60"/>
      <c r="F22" s="51" t="str">
        <f>IF(ISBLANK(E22)=TRUE,"",IF(P22&lt;1,E22*1,E22*P22))</f>
        <v/>
      </c>
      <c r="G22" s="51" t="str">
        <f>IF(ISBLANK(E22)=TRUE,"",F22-E22)</f>
        <v/>
      </c>
      <c r="H22" s="52"/>
      <c r="I22" s="52" t="str">
        <f>IF(ISBLANK(E22)=TRUE,"",VLOOKUP(C22,Data_kvartálne!$E$3:$G$26,3,FALSE))</f>
        <v/>
      </c>
      <c r="J22" s="52" t="str">
        <f>IF(ISBLANK(E22)=TRUE,"",$J$10)</f>
        <v/>
      </c>
      <c r="K22" s="53" t="str">
        <f>IF(ISBLANK(E22)=TRUE,"",IF((I22/J22)&lt;1,1,I22/J22))</f>
        <v/>
      </c>
      <c r="L22" s="54" t="str">
        <f>IF(ISBLANK(E22)=TRUE,"",$L$10)</f>
        <v/>
      </c>
      <c r="M22" s="55" t="str">
        <f>IF(ISBLANK(E22)=TRUE,"",IF(L22&lt;=0,0,L22))</f>
        <v/>
      </c>
      <c r="N22" s="53" t="str">
        <f>IF(ISBLANK(E22)=TRUE,"",K22-M22)</f>
        <v/>
      </c>
      <c r="O22" s="52" t="str">
        <f>IF(ISBLANK(E22)=TRUE,"",IF($F$4="Nie",0,$F$6-1))</f>
        <v/>
      </c>
      <c r="P22" s="53" t="str">
        <f>IF(ISBLANK(E22)=TRUE,"",N22-O22)</f>
        <v/>
      </c>
    </row>
    <row r="23" spans="1:16" x14ac:dyDescent="0.3">
      <c r="A23" s="56"/>
      <c r="B23" s="57"/>
      <c r="C23" s="56"/>
      <c r="D23" s="56"/>
      <c r="E23" s="5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</row>
    <row r="24" spans="1:16" ht="22.5" customHeight="1" x14ac:dyDescent="0.3">
      <c r="A24" s="33">
        <f>A22+1</f>
        <v>7</v>
      </c>
      <c r="B24" s="50" t="s">
        <v>1</v>
      </c>
      <c r="C24" s="49" t="s">
        <v>29</v>
      </c>
      <c r="D24" s="49"/>
      <c r="E24" s="60"/>
      <c r="F24" s="51" t="str">
        <f>IF(ISBLANK(E24)=TRUE,"",IF(P24&lt;1,E24*1,E24*P24))</f>
        <v/>
      </c>
      <c r="G24" s="51" t="str">
        <f>IF(ISBLANK(E24)=TRUE,"",F24-E24)</f>
        <v/>
      </c>
      <c r="H24" s="52"/>
      <c r="I24" s="52" t="str">
        <f>IF(ISBLANK(E24)=TRUE,"",VLOOKUP(C24,Data_kvartálne!$E$3:$G$26,3,FALSE))</f>
        <v/>
      </c>
      <c r="J24" s="52" t="str">
        <f>IF(ISBLANK(E24)=TRUE,"",$J$10)</f>
        <v/>
      </c>
      <c r="K24" s="53" t="str">
        <f>IF(ISBLANK(E24)=TRUE,"",IF((I24/J24)&lt;1,1,I24/J24))</f>
        <v/>
      </c>
      <c r="L24" s="54" t="str">
        <f>IF(ISBLANK(E24)=TRUE,"",$L$10)</f>
        <v/>
      </c>
      <c r="M24" s="55" t="str">
        <f>IF(ISBLANK(E24)=TRUE,"",IF(L24&lt;=0,0,L24))</f>
        <v/>
      </c>
      <c r="N24" s="53" t="str">
        <f>IF(ISBLANK(E24)=TRUE,"",K24-M24)</f>
        <v/>
      </c>
      <c r="O24" s="52" t="str">
        <f>IF(ISBLANK(E24)=TRUE,"",IF($F$4="Nie",0,$F$6-1))</f>
        <v/>
      </c>
      <c r="P24" s="53" t="str">
        <f>IF(ISBLANK(E24)=TRUE,"",N24-O24)</f>
        <v/>
      </c>
    </row>
    <row r="25" spans="1:16" x14ac:dyDescent="0.3">
      <c r="A25" s="56"/>
      <c r="B25" s="57"/>
      <c r="C25" s="56"/>
      <c r="D25" s="56"/>
      <c r="E25" s="58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</row>
    <row r="26" spans="1:16" ht="22.5" customHeight="1" x14ac:dyDescent="0.3">
      <c r="A26" s="33">
        <f>A24+1</f>
        <v>8</v>
      </c>
      <c r="B26" s="50" t="s">
        <v>1</v>
      </c>
      <c r="C26" s="49" t="s">
        <v>8</v>
      </c>
      <c r="D26" s="49"/>
      <c r="E26" s="60"/>
      <c r="F26" s="51" t="str">
        <f>IF(ISBLANK(E26)=TRUE,"",IF(P26&lt;1,E26*1,E26*P26))</f>
        <v/>
      </c>
      <c r="G26" s="51" t="str">
        <f>IF(ISBLANK(E26)=TRUE,"",F26-E26)</f>
        <v/>
      </c>
      <c r="H26" s="52"/>
      <c r="I26" s="52" t="str">
        <f>IF(ISBLANK(E26)=TRUE,"",VLOOKUP(C26,Data_kvartálne!$E$3:$G$26,3,FALSE))</f>
        <v/>
      </c>
      <c r="J26" s="52" t="str">
        <f>IF(ISBLANK(E26)=TRUE,"",$J$10)</f>
        <v/>
      </c>
      <c r="K26" s="53" t="str">
        <f>IF(ISBLANK(E26)=TRUE,"",IF((I26/J26)&lt;1,1,I26/J26))</f>
        <v/>
      </c>
      <c r="L26" s="54" t="str">
        <f>IF(ISBLANK(E26)=TRUE,"",$L$10)</f>
        <v/>
      </c>
      <c r="M26" s="55" t="str">
        <f>IF(ISBLANK(E26)=TRUE,"",IF(L26&lt;=0,0,L26))</f>
        <v/>
      </c>
      <c r="N26" s="53" t="str">
        <f>IF(ISBLANK(E26)=TRUE,"",K26-M26)</f>
        <v/>
      </c>
      <c r="O26" s="52" t="str">
        <f>IF(ISBLANK(E26)=TRUE,"",IF($F$4="Nie",0,$F$6-1))</f>
        <v/>
      </c>
      <c r="P26" s="53" t="str">
        <f>IF(ISBLANK(E26)=TRUE,"",N26-O26)</f>
        <v/>
      </c>
    </row>
    <row r="27" spans="1:16" x14ac:dyDescent="0.3">
      <c r="A27" s="56"/>
      <c r="B27" s="57"/>
      <c r="C27" s="56"/>
      <c r="D27" s="56"/>
      <c r="E27" s="58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</row>
    <row r="28" spans="1:16" ht="22.5" customHeight="1" x14ac:dyDescent="0.3">
      <c r="A28" s="33">
        <f>A26+1</f>
        <v>9</v>
      </c>
      <c r="B28" s="50" t="s">
        <v>1</v>
      </c>
      <c r="C28" s="49" t="s">
        <v>8</v>
      </c>
      <c r="D28" s="49"/>
      <c r="E28" s="60"/>
      <c r="F28" s="51" t="str">
        <f>IF(ISBLANK(E28)=TRUE,"",IF(P28&lt;1,E28*1,E28*P28))</f>
        <v/>
      </c>
      <c r="G28" s="51" t="str">
        <f>IF(ISBLANK(E28)=TRUE,"",F28-E28)</f>
        <v/>
      </c>
      <c r="H28" s="52"/>
      <c r="I28" s="52" t="str">
        <f>IF(ISBLANK(E28)=TRUE,"",VLOOKUP(C28,Data_kvartálne!$E$3:$G$26,3,FALSE))</f>
        <v/>
      </c>
      <c r="J28" s="52" t="str">
        <f>IF(ISBLANK(E28)=TRUE,"",$J$10)</f>
        <v/>
      </c>
      <c r="K28" s="53" t="str">
        <f>IF(ISBLANK(E28)=TRUE,"",IF((I28/J28)&lt;1,1,I28/J28))</f>
        <v/>
      </c>
      <c r="L28" s="54" t="str">
        <f>IF(ISBLANK(E28)=TRUE,"",$L$10)</f>
        <v/>
      </c>
      <c r="M28" s="55" t="str">
        <f>IF(ISBLANK(E28)=TRUE,"",IF(L28&lt;=0,0,L28))</f>
        <v/>
      </c>
      <c r="N28" s="53" t="str">
        <f>IF(ISBLANK(E28)=TRUE,"",K28-M28)</f>
        <v/>
      </c>
      <c r="O28" s="52" t="str">
        <f>IF(ISBLANK(E28)=TRUE,"",IF($F$4="Nie",0,$F$6-1))</f>
        <v/>
      </c>
      <c r="P28" s="53" t="str">
        <f>IF(ISBLANK(E28)=TRUE,"",N28-O28)</f>
        <v/>
      </c>
    </row>
    <row r="29" spans="1:16" x14ac:dyDescent="0.3">
      <c r="A29" s="56"/>
      <c r="B29" s="57"/>
      <c r="C29" s="56"/>
      <c r="D29" s="56"/>
      <c r="E29" s="58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  <row r="30" spans="1:16" ht="22.5" customHeight="1" x14ac:dyDescent="0.3">
      <c r="A30" s="33">
        <f>A28+1</f>
        <v>10</v>
      </c>
      <c r="B30" s="50" t="s">
        <v>1</v>
      </c>
      <c r="C30" s="49" t="s">
        <v>8</v>
      </c>
      <c r="D30" s="49"/>
      <c r="E30" s="60"/>
      <c r="F30" s="51" t="str">
        <f>IF(ISBLANK(E30)=TRUE,"",IF(P30&lt;1,E30*1,E30*P30))</f>
        <v/>
      </c>
      <c r="G30" s="51" t="str">
        <f>IF(ISBLANK(E30)=TRUE,"",F30-E30)</f>
        <v/>
      </c>
      <c r="H30" s="52"/>
      <c r="I30" s="52" t="str">
        <f>IF(ISBLANK(E30)=TRUE,"",VLOOKUP(C30,Data_kvartálne!$E$3:$G$26,3,FALSE))</f>
        <v/>
      </c>
      <c r="J30" s="52" t="str">
        <f>IF(ISBLANK(E30)=TRUE,"",$J$10)</f>
        <v/>
      </c>
      <c r="K30" s="53" t="str">
        <f>IF(ISBLANK(E30)=TRUE,"",IF((I30/J30)&lt;1,1,I30/J30))</f>
        <v/>
      </c>
      <c r="L30" s="54" t="str">
        <f>IF(ISBLANK(E30)=TRUE,"",$L$10)</f>
        <v/>
      </c>
      <c r="M30" s="55" t="str">
        <f>IF(ISBLANK(E30)=TRUE,"",IF(L30&lt;=0,0,L30))</f>
        <v/>
      </c>
      <c r="N30" s="53" t="str">
        <f>IF(ISBLANK(E30)=TRUE,"",K30-M30)</f>
        <v/>
      </c>
      <c r="O30" s="52" t="str">
        <f>IF(ISBLANK(E30)=TRUE,"",IF($F$4="Nie",0,$F$6-1))</f>
        <v/>
      </c>
      <c r="P30" s="53" t="str">
        <f>IF(ISBLANK(E30)=TRUE,"",N30-O30)</f>
        <v/>
      </c>
    </row>
    <row r="31" spans="1:16" x14ac:dyDescent="0.3">
      <c r="A31" s="56"/>
      <c r="B31" s="57"/>
      <c r="C31" s="56"/>
      <c r="D31" s="56"/>
      <c r="E31" s="58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</row>
    <row r="32" spans="1:16" ht="22.5" customHeight="1" x14ac:dyDescent="0.3">
      <c r="A32" s="33">
        <f>A30+1</f>
        <v>11</v>
      </c>
      <c r="B32" s="50" t="s">
        <v>1</v>
      </c>
      <c r="C32" s="49" t="s">
        <v>8</v>
      </c>
      <c r="D32" s="49"/>
      <c r="E32" s="60"/>
      <c r="F32" s="51" t="str">
        <f>IF(ISBLANK(E32)=TRUE,"",IF(P32&lt;1,E32*1,E32*P32))</f>
        <v/>
      </c>
      <c r="G32" s="51" t="str">
        <f>IF(ISBLANK(E32)=TRUE,"",F32-E32)</f>
        <v/>
      </c>
      <c r="H32" s="52"/>
      <c r="I32" s="52" t="str">
        <f>IF(ISBLANK(E32)=TRUE,"",VLOOKUP(C32,Data_kvartálne!$E$3:$G$26,3,FALSE))</f>
        <v/>
      </c>
      <c r="J32" s="52" t="str">
        <f>IF(ISBLANK(E32)=TRUE,"",$J$10)</f>
        <v/>
      </c>
      <c r="K32" s="53" t="str">
        <f>IF(ISBLANK(E32)=TRUE,"",IF((I32/J32)&lt;1,1,I32/J32))</f>
        <v/>
      </c>
      <c r="L32" s="54" t="str">
        <f>IF(ISBLANK(E32)=TRUE,"",$L$10)</f>
        <v/>
      </c>
      <c r="M32" s="55" t="str">
        <f>IF(ISBLANK(E32)=TRUE,"",IF(L32&lt;=0,0,L32))</f>
        <v/>
      </c>
      <c r="N32" s="53" t="str">
        <f>IF(ISBLANK(E32)=TRUE,"",K32-M32)</f>
        <v/>
      </c>
      <c r="O32" s="52" t="str">
        <f>IF(ISBLANK(E32)=TRUE,"",IF($F$4="Nie",0,$F$6-1))</f>
        <v/>
      </c>
      <c r="P32" s="53" t="str">
        <f>IF(ISBLANK(E32)=TRUE,"",N32-O32)</f>
        <v/>
      </c>
    </row>
    <row r="33" spans="3:16" x14ac:dyDescent="0.3">
      <c r="E33" s="27"/>
    </row>
    <row r="34" spans="3:16" ht="19.5" customHeight="1" x14ac:dyDescent="0.3">
      <c r="C34" s="1" t="s">
        <v>45</v>
      </c>
      <c r="E34" s="27">
        <f>SUM(E12:E32)</f>
        <v>100</v>
      </c>
      <c r="F34" s="27">
        <f>SUM(F12:F32)</f>
        <v>123.07692307692308</v>
      </c>
      <c r="G34" s="27">
        <f>SUM(G12:G32)</f>
        <v>23.07692307692308</v>
      </c>
      <c r="H34" s="27"/>
      <c r="I34" s="27"/>
      <c r="J34" s="27"/>
      <c r="K34" s="27"/>
      <c r="L34" s="27"/>
      <c r="M34" s="27"/>
      <c r="N34" s="27"/>
      <c r="O34" s="27"/>
      <c r="P34" s="29">
        <f>F34/E34-1</f>
        <v>0.23076923076923084</v>
      </c>
    </row>
    <row r="35" spans="3:16" ht="14.4" thickBot="1" x14ac:dyDescent="0.35">
      <c r="E35" s="27"/>
    </row>
    <row r="36" spans="3:16" ht="19.5" customHeight="1" thickBot="1" x14ac:dyDescent="0.35">
      <c r="C36" s="32"/>
      <c r="D36" s="77">
        <f>ROUND(G34,2)</f>
        <v>23.08</v>
      </c>
      <c r="E36" s="78"/>
    </row>
    <row r="37" spans="3:16" x14ac:dyDescent="0.3">
      <c r="E37" s="27"/>
    </row>
    <row r="38" spans="3:16" x14ac:dyDescent="0.3">
      <c r="E38" s="27"/>
    </row>
    <row r="39" spans="3:16" x14ac:dyDescent="0.3">
      <c r="E39" s="27"/>
    </row>
    <row r="40" spans="3:16" x14ac:dyDescent="0.3">
      <c r="E40" s="27"/>
    </row>
    <row r="41" spans="3:16" x14ac:dyDescent="0.3">
      <c r="E41" s="27"/>
    </row>
  </sheetData>
  <mergeCells count="2">
    <mergeCell ref="A2:B2"/>
    <mergeCell ref="D36:E36"/>
  </mergeCells>
  <pageMargins left="0.7" right="0.7" top="0.75" bottom="0.75" header="0.3" footer="0.3"/>
  <pageSetup paperSize="9" scale="59" orientation="landscape" r:id="rId1"/>
  <drawing r:id="rId2"/>
  <legacyDrawing r:id="rId3"/>
  <controls>
    <mc:AlternateContent xmlns:mc="http://schemas.openxmlformats.org/markup-compatibility/2006">
      <mc:Choice Requires="x14">
        <control shapeId="1048" r:id="rId4" name="ComboBox13">
          <controlPr defaultSize="0" autoLine="0" autoPict="0" linkedCell="C32" listFillRange="Kvartaly4" r:id="rId5">
            <anchor moveWithCells="1">
              <from>
                <xdr:col>2</xdr:col>
                <xdr:colOff>0</xdr:colOff>
                <xdr:row>31</xdr:row>
                <xdr:rowOff>30480</xdr:rowOff>
              </from>
              <to>
                <xdr:col>3</xdr:col>
                <xdr:colOff>0</xdr:colOff>
                <xdr:row>31</xdr:row>
                <xdr:rowOff>259080</xdr:rowOff>
              </to>
            </anchor>
          </controlPr>
        </control>
      </mc:Choice>
      <mc:Fallback>
        <control shapeId="1048" r:id="rId4" name="ComboBox13"/>
      </mc:Fallback>
    </mc:AlternateContent>
    <mc:AlternateContent xmlns:mc="http://schemas.openxmlformats.org/markup-compatibility/2006">
      <mc:Choice Requires="x14">
        <control shapeId="1047" r:id="rId6" name="ComboBox12">
          <controlPr defaultSize="0" autoLine="0" linkedCell="C30" listFillRange="Kvartaly4" r:id="rId7">
            <anchor moveWithCells="1">
              <from>
                <xdr:col>2</xdr:col>
                <xdr:colOff>0</xdr:colOff>
                <xdr:row>29</xdr:row>
                <xdr:rowOff>30480</xdr:rowOff>
              </from>
              <to>
                <xdr:col>2</xdr:col>
                <xdr:colOff>1226820</xdr:colOff>
                <xdr:row>29</xdr:row>
                <xdr:rowOff>259080</xdr:rowOff>
              </to>
            </anchor>
          </controlPr>
        </control>
      </mc:Choice>
      <mc:Fallback>
        <control shapeId="1047" r:id="rId6" name="ComboBox12"/>
      </mc:Fallback>
    </mc:AlternateContent>
    <mc:AlternateContent xmlns:mc="http://schemas.openxmlformats.org/markup-compatibility/2006">
      <mc:Choice Requires="x14">
        <control shapeId="1046" r:id="rId8" name="ComboBox11">
          <controlPr defaultSize="0" autoLine="0" autoPict="0" linkedCell="F4" listFillRange="AN" r:id="rId9">
            <anchor moveWithCells="1">
              <from>
                <xdr:col>5</xdr:col>
                <xdr:colOff>22860</xdr:colOff>
                <xdr:row>3</xdr:row>
                <xdr:rowOff>7620</xdr:rowOff>
              </from>
              <to>
                <xdr:col>5</xdr:col>
                <xdr:colOff>1089660</xdr:colOff>
                <xdr:row>4</xdr:row>
                <xdr:rowOff>0</xdr:rowOff>
              </to>
            </anchor>
          </controlPr>
        </control>
      </mc:Choice>
      <mc:Fallback>
        <control shapeId="1046" r:id="rId8" name="ComboBox11"/>
      </mc:Fallback>
    </mc:AlternateContent>
    <mc:AlternateContent xmlns:mc="http://schemas.openxmlformats.org/markup-compatibility/2006">
      <mc:Choice Requires="x14">
        <control shapeId="1034" r:id="rId10" name="ComboBox10">
          <controlPr defaultSize="0" autoLine="0" linkedCell="C28" listFillRange="Kvartaly4" r:id="rId11">
            <anchor moveWithCells="1">
              <from>
                <xdr:col>2</xdr:col>
                <xdr:colOff>0</xdr:colOff>
                <xdr:row>27</xdr:row>
                <xdr:rowOff>30480</xdr:rowOff>
              </from>
              <to>
                <xdr:col>2</xdr:col>
                <xdr:colOff>1226820</xdr:colOff>
                <xdr:row>27</xdr:row>
                <xdr:rowOff>259080</xdr:rowOff>
              </to>
            </anchor>
          </controlPr>
        </control>
      </mc:Choice>
      <mc:Fallback>
        <control shapeId="1034" r:id="rId10" name="ComboBox10"/>
      </mc:Fallback>
    </mc:AlternateContent>
    <mc:AlternateContent xmlns:mc="http://schemas.openxmlformats.org/markup-compatibility/2006">
      <mc:Choice Requires="x14">
        <control shapeId="1033" r:id="rId12" name="ComboBox9">
          <controlPr defaultSize="0" autoLine="0" linkedCell="C26" listFillRange="Kvartaly4" r:id="rId13">
            <anchor moveWithCells="1">
              <from>
                <xdr:col>2</xdr:col>
                <xdr:colOff>0</xdr:colOff>
                <xdr:row>25</xdr:row>
                <xdr:rowOff>30480</xdr:rowOff>
              </from>
              <to>
                <xdr:col>2</xdr:col>
                <xdr:colOff>1226820</xdr:colOff>
                <xdr:row>25</xdr:row>
                <xdr:rowOff>259080</xdr:rowOff>
              </to>
            </anchor>
          </controlPr>
        </control>
      </mc:Choice>
      <mc:Fallback>
        <control shapeId="1033" r:id="rId12" name="ComboBox9"/>
      </mc:Fallback>
    </mc:AlternateContent>
    <mc:AlternateContent xmlns:mc="http://schemas.openxmlformats.org/markup-compatibility/2006">
      <mc:Choice Requires="x14">
        <control shapeId="1032" r:id="rId14" name="ComboBox8">
          <controlPr defaultSize="0" autoLine="0" linkedCell="C24" listFillRange="Kvartaly4" r:id="rId15">
            <anchor moveWithCells="1">
              <from>
                <xdr:col>2</xdr:col>
                <xdr:colOff>0</xdr:colOff>
                <xdr:row>23</xdr:row>
                <xdr:rowOff>30480</xdr:rowOff>
              </from>
              <to>
                <xdr:col>2</xdr:col>
                <xdr:colOff>1226820</xdr:colOff>
                <xdr:row>23</xdr:row>
                <xdr:rowOff>259080</xdr:rowOff>
              </to>
            </anchor>
          </controlPr>
        </control>
      </mc:Choice>
      <mc:Fallback>
        <control shapeId="1032" r:id="rId14" name="ComboBox8"/>
      </mc:Fallback>
    </mc:AlternateContent>
    <mc:AlternateContent xmlns:mc="http://schemas.openxmlformats.org/markup-compatibility/2006">
      <mc:Choice Requires="x14">
        <control shapeId="1031" r:id="rId16" name="ComboBox7">
          <controlPr defaultSize="0" autoLine="0" linkedCell="C22" listFillRange="Kvartaly4" r:id="rId17">
            <anchor moveWithCells="1">
              <from>
                <xdr:col>2</xdr:col>
                <xdr:colOff>0</xdr:colOff>
                <xdr:row>21</xdr:row>
                <xdr:rowOff>30480</xdr:rowOff>
              </from>
              <to>
                <xdr:col>2</xdr:col>
                <xdr:colOff>1226820</xdr:colOff>
                <xdr:row>21</xdr:row>
                <xdr:rowOff>259080</xdr:rowOff>
              </to>
            </anchor>
          </controlPr>
        </control>
      </mc:Choice>
      <mc:Fallback>
        <control shapeId="1031" r:id="rId16" name="ComboBox7"/>
      </mc:Fallback>
    </mc:AlternateContent>
    <mc:AlternateContent xmlns:mc="http://schemas.openxmlformats.org/markup-compatibility/2006">
      <mc:Choice Requires="x14">
        <control shapeId="1030" r:id="rId18" name="ComboBox6">
          <controlPr defaultSize="0" autoLine="0" linkedCell="C20" listFillRange="Kvartaly4" r:id="rId19">
            <anchor moveWithCells="1">
              <from>
                <xdr:col>2</xdr:col>
                <xdr:colOff>0</xdr:colOff>
                <xdr:row>19</xdr:row>
                <xdr:rowOff>30480</xdr:rowOff>
              </from>
              <to>
                <xdr:col>2</xdr:col>
                <xdr:colOff>1226820</xdr:colOff>
                <xdr:row>19</xdr:row>
                <xdr:rowOff>259080</xdr:rowOff>
              </to>
            </anchor>
          </controlPr>
        </control>
      </mc:Choice>
      <mc:Fallback>
        <control shapeId="1030" r:id="rId18" name="ComboBox6"/>
      </mc:Fallback>
    </mc:AlternateContent>
    <mc:AlternateContent xmlns:mc="http://schemas.openxmlformats.org/markup-compatibility/2006">
      <mc:Choice Requires="x14">
        <control shapeId="1029" r:id="rId20" name="ComboBox5">
          <controlPr defaultSize="0" autoLine="0" linkedCell="C18" listFillRange="Kvartaly4" r:id="rId21">
            <anchor moveWithCells="1">
              <from>
                <xdr:col>2</xdr:col>
                <xdr:colOff>0</xdr:colOff>
                <xdr:row>17</xdr:row>
                <xdr:rowOff>30480</xdr:rowOff>
              </from>
              <to>
                <xdr:col>2</xdr:col>
                <xdr:colOff>1226820</xdr:colOff>
                <xdr:row>17</xdr:row>
                <xdr:rowOff>259080</xdr:rowOff>
              </to>
            </anchor>
          </controlPr>
        </control>
      </mc:Choice>
      <mc:Fallback>
        <control shapeId="1029" r:id="rId20" name="ComboBox5"/>
      </mc:Fallback>
    </mc:AlternateContent>
    <mc:AlternateContent xmlns:mc="http://schemas.openxmlformats.org/markup-compatibility/2006">
      <mc:Choice Requires="x14">
        <control shapeId="1028" r:id="rId22" name="ComboBox4">
          <controlPr defaultSize="0" autoLine="0" linkedCell="C16" listFillRange="Kvartaly4" r:id="rId23">
            <anchor moveWithCells="1">
              <from>
                <xdr:col>2</xdr:col>
                <xdr:colOff>0</xdr:colOff>
                <xdr:row>15</xdr:row>
                <xdr:rowOff>30480</xdr:rowOff>
              </from>
              <to>
                <xdr:col>2</xdr:col>
                <xdr:colOff>1226820</xdr:colOff>
                <xdr:row>15</xdr:row>
                <xdr:rowOff>259080</xdr:rowOff>
              </to>
            </anchor>
          </controlPr>
        </control>
      </mc:Choice>
      <mc:Fallback>
        <control shapeId="1028" r:id="rId22" name="ComboBox4"/>
      </mc:Fallback>
    </mc:AlternateContent>
    <mc:AlternateContent xmlns:mc="http://schemas.openxmlformats.org/markup-compatibility/2006">
      <mc:Choice Requires="x14">
        <control shapeId="1027" r:id="rId24" name="ComboBox3">
          <controlPr defaultSize="0" autoLine="0" linkedCell="C14" listFillRange="Kvartaly4" r:id="rId25">
            <anchor moveWithCells="1">
              <from>
                <xdr:col>2</xdr:col>
                <xdr:colOff>0</xdr:colOff>
                <xdr:row>13</xdr:row>
                <xdr:rowOff>30480</xdr:rowOff>
              </from>
              <to>
                <xdr:col>2</xdr:col>
                <xdr:colOff>1226820</xdr:colOff>
                <xdr:row>13</xdr:row>
                <xdr:rowOff>259080</xdr:rowOff>
              </to>
            </anchor>
          </controlPr>
        </control>
      </mc:Choice>
      <mc:Fallback>
        <control shapeId="1027" r:id="rId24" name="ComboBox3"/>
      </mc:Fallback>
    </mc:AlternateContent>
    <mc:AlternateContent xmlns:mc="http://schemas.openxmlformats.org/markup-compatibility/2006">
      <mc:Choice Requires="x14">
        <control shapeId="1026" r:id="rId26" name="ComboBox2">
          <controlPr defaultSize="0" autoLine="0" linkedCell="C12" listFillRange="Kvartaly4" r:id="rId27">
            <anchor moveWithCells="1">
              <from>
                <xdr:col>2</xdr:col>
                <xdr:colOff>0</xdr:colOff>
                <xdr:row>11</xdr:row>
                <xdr:rowOff>30480</xdr:rowOff>
              </from>
              <to>
                <xdr:col>2</xdr:col>
                <xdr:colOff>1226820</xdr:colOff>
                <xdr:row>11</xdr:row>
                <xdr:rowOff>259080</xdr:rowOff>
              </to>
            </anchor>
          </controlPr>
        </control>
      </mc:Choice>
      <mc:Fallback>
        <control shapeId="1026" r:id="rId26" name="ComboBox2"/>
      </mc:Fallback>
    </mc:AlternateContent>
    <mc:AlternateContent xmlns:mc="http://schemas.openxmlformats.org/markup-compatibility/2006">
      <mc:Choice Requires="x14">
        <control shapeId="1025" r:id="rId28" name="ComboBox1">
          <controlPr defaultSize="0" autoLine="0" linkedCell="C10" listFillRange="Kvartaly4" r:id="rId29">
            <anchor moveWithCells="1">
              <from>
                <xdr:col>2</xdr:col>
                <xdr:colOff>0</xdr:colOff>
                <xdr:row>9</xdr:row>
                <xdr:rowOff>30480</xdr:rowOff>
              </from>
              <to>
                <xdr:col>2</xdr:col>
                <xdr:colOff>1226820</xdr:colOff>
                <xdr:row>9</xdr:row>
                <xdr:rowOff>259080</xdr:rowOff>
              </to>
            </anchor>
          </controlPr>
        </control>
      </mc:Choice>
      <mc:Fallback>
        <control shapeId="1025" r:id="rId28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L129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31" sqref="G31"/>
    </sheetView>
  </sheetViews>
  <sheetFormatPr defaultColWidth="9.109375" defaultRowHeight="13.2" x14ac:dyDescent="0.25"/>
  <cols>
    <col min="1" max="1" width="9.109375" style="3"/>
    <col min="2" max="2" width="5.44140625" style="3" customWidth="1"/>
    <col min="3" max="4" width="9.33203125" style="3" customWidth="1"/>
    <col min="5" max="5" width="36.33203125" style="3" customWidth="1"/>
    <col min="6" max="6" width="5.44140625" style="3" customWidth="1"/>
    <col min="7" max="7" width="61.33203125" style="3" customWidth="1"/>
    <col min="8" max="8" width="14.109375" style="3" customWidth="1"/>
    <col min="9" max="9" width="15.5546875" style="3" customWidth="1"/>
    <col min="10" max="16384" width="9.109375" style="3"/>
  </cols>
  <sheetData>
    <row r="1" spans="1:9" ht="26.4" x14ac:dyDescent="0.25">
      <c r="A1" s="75" t="s">
        <v>71</v>
      </c>
      <c r="G1" s="14" t="s">
        <v>73</v>
      </c>
      <c r="H1" s="3" t="s">
        <v>71</v>
      </c>
      <c r="I1" s="61"/>
    </row>
    <row r="2" spans="1:9" ht="13.8" x14ac:dyDescent="0.25">
      <c r="B2" s="4" t="s">
        <v>2</v>
      </c>
      <c r="C2" s="4" t="s">
        <v>3</v>
      </c>
      <c r="D2" s="4" t="s">
        <v>4</v>
      </c>
      <c r="E2" s="4" t="s">
        <v>4</v>
      </c>
      <c r="F2" s="4" t="s">
        <v>2</v>
      </c>
      <c r="G2" s="16" t="s">
        <v>5</v>
      </c>
      <c r="H2" s="16"/>
      <c r="I2" s="3" t="s">
        <v>72</v>
      </c>
    </row>
    <row r="3" spans="1:9" x14ac:dyDescent="0.25">
      <c r="A3" s="79"/>
      <c r="B3" s="5">
        <v>2018</v>
      </c>
      <c r="C3" s="5" t="s">
        <v>6</v>
      </c>
      <c r="D3" s="5" t="s">
        <v>7</v>
      </c>
      <c r="E3" s="8" t="s">
        <v>15</v>
      </c>
      <c r="F3" s="9">
        <v>2018</v>
      </c>
      <c r="G3" s="17">
        <v>88.1</v>
      </c>
      <c r="H3" s="17"/>
      <c r="I3" s="7"/>
    </row>
    <row r="4" spans="1:9" x14ac:dyDescent="0.25">
      <c r="A4" s="79"/>
      <c r="B4" s="5">
        <v>2018</v>
      </c>
      <c r="C4" s="5" t="s">
        <v>9</v>
      </c>
      <c r="D4" s="5" t="s">
        <v>10</v>
      </c>
      <c r="E4" s="8" t="s">
        <v>16</v>
      </c>
      <c r="F4" s="9">
        <v>2018</v>
      </c>
      <c r="G4" s="17">
        <v>88.7</v>
      </c>
      <c r="H4" s="17"/>
      <c r="I4" s="7"/>
    </row>
    <row r="5" spans="1:9" x14ac:dyDescent="0.25">
      <c r="A5" s="79"/>
      <c r="B5" s="5">
        <v>2018</v>
      </c>
      <c r="C5" s="5" t="s">
        <v>11</v>
      </c>
      <c r="D5" s="5" t="s">
        <v>12</v>
      </c>
      <c r="E5" s="8" t="s">
        <v>17</v>
      </c>
      <c r="F5" s="9">
        <v>2018</v>
      </c>
      <c r="G5" s="17">
        <v>89.8</v>
      </c>
      <c r="H5" s="17"/>
      <c r="I5" s="7"/>
    </row>
    <row r="6" spans="1:9" x14ac:dyDescent="0.25">
      <c r="A6" s="79"/>
      <c r="B6" s="5">
        <v>2018</v>
      </c>
      <c r="C6" s="5" t="s">
        <v>13</v>
      </c>
      <c r="D6" s="5" t="s">
        <v>14</v>
      </c>
      <c r="E6" s="8" t="s">
        <v>18</v>
      </c>
      <c r="F6" s="9">
        <v>2018</v>
      </c>
      <c r="G6" s="17">
        <v>89.8</v>
      </c>
      <c r="H6" s="17"/>
      <c r="I6" s="7"/>
    </row>
    <row r="7" spans="1:9" x14ac:dyDescent="0.25">
      <c r="A7" s="79"/>
      <c r="B7" s="5">
        <v>2019</v>
      </c>
      <c r="C7" s="5" t="s">
        <v>6</v>
      </c>
      <c r="D7" s="5" t="s">
        <v>7</v>
      </c>
      <c r="E7" s="8" t="s">
        <v>19</v>
      </c>
      <c r="F7" s="9">
        <v>2019</v>
      </c>
      <c r="G7" s="17">
        <v>89.5</v>
      </c>
      <c r="H7" s="17"/>
      <c r="I7" s="7"/>
    </row>
    <row r="8" spans="1:9" x14ac:dyDescent="0.25">
      <c r="A8" s="79"/>
      <c r="B8" s="5">
        <v>2019</v>
      </c>
      <c r="C8" s="5" t="s">
        <v>9</v>
      </c>
      <c r="D8" s="5" t="s">
        <v>10</v>
      </c>
      <c r="E8" s="8" t="s">
        <v>20</v>
      </c>
      <c r="F8" s="9">
        <v>2019</v>
      </c>
      <c r="G8" s="17">
        <v>90.5</v>
      </c>
      <c r="H8" s="17"/>
      <c r="I8" s="7"/>
    </row>
    <row r="9" spans="1:9" x14ac:dyDescent="0.25">
      <c r="A9" s="79"/>
      <c r="B9" s="5">
        <v>2019</v>
      </c>
      <c r="C9" s="5" t="s">
        <v>11</v>
      </c>
      <c r="D9" s="5" t="s">
        <v>12</v>
      </c>
      <c r="E9" s="8" t="s">
        <v>21</v>
      </c>
      <c r="F9" s="9">
        <v>2019</v>
      </c>
      <c r="G9" s="17">
        <v>90.2</v>
      </c>
      <c r="H9" s="17"/>
      <c r="I9" s="7"/>
    </row>
    <row r="10" spans="1:9" x14ac:dyDescent="0.25">
      <c r="A10" s="79"/>
      <c r="B10" s="5">
        <v>2019</v>
      </c>
      <c r="C10" s="5" t="s">
        <v>13</v>
      </c>
      <c r="D10" s="5" t="s">
        <v>14</v>
      </c>
      <c r="E10" s="8" t="s">
        <v>22</v>
      </c>
      <c r="F10" s="9">
        <v>2019</v>
      </c>
      <c r="G10" s="17">
        <v>90.1</v>
      </c>
      <c r="H10" s="17"/>
      <c r="I10" s="7"/>
    </row>
    <row r="11" spans="1:9" x14ac:dyDescent="0.25">
      <c r="A11" s="79"/>
      <c r="B11" s="5">
        <v>2020</v>
      </c>
      <c r="C11" s="5" t="s">
        <v>6</v>
      </c>
      <c r="D11" s="5" t="s">
        <v>7</v>
      </c>
      <c r="E11" s="8" t="s">
        <v>23</v>
      </c>
      <c r="F11" s="9">
        <v>2020</v>
      </c>
      <c r="G11" s="17">
        <v>90.6</v>
      </c>
      <c r="H11" s="17"/>
      <c r="I11" s="7"/>
    </row>
    <row r="12" spans="1:9" x14ac:dyDescent="0.25">
      <c r="A12" s="79"/>
      <c r="B12" s="5">
        <v>2020</v>
      </c>
      <c r="C12" s="5" t="s">
        <v>9</v>
      </c>
      <c r="D12" s="5" t="s">
        <v>10</v>
      </c>
      <c r="E12" s="8" t="s">
        <v>24</v>
      </c>
      <c r="F12" s="9">
        <v>2020</v>
      </c>
      <c r="G12" s="17">
        <v>88.3</v>
      </c>
      <c r="H12" s="17"/>
      <c r="I12" s="7"/>
    </row>
    <row r="13" spans="1:9" x14ac:dyDescent="0.25">
      <c r="A13" s="79"/>
      <c r="B13" s="5">
        <v>2020</v>
      </c>
      <c r="C13" s="5" t="s">
        <v>11</v>
      </c>
      <c r="D13" s="5" t="s">
        <v>12</v>
      </c>
      <c r="E13" s="8" t="s">
        <v>25</v>
      </c>
      <c r="F13" s="9">
        <v>2020</v>
      </c>
      <c r="G13" s="17">
        <v>88</v>
      </c>
      <c r="H13" s="17"/>
      <c r="I13" s="7"/>
    </row>
    <row r="14" spans="1:9" x14ac:dyDescent="0.25">
      <c r="A14" s="79"/>
      <c r="B14" s="5">
        <v>2020</v>
      </c>
      <c r="C14" s="5" t="s">
        <v>13</v>
      </c>
      <c r="D14" s="5" t="s">
        <v>14</v>
      </c>
      <c r="E14" s="8" t="s">
        <v>26</v>
      </c>
      <c r="F14" s="9">
        <v>2020</v>
      </c>
      <c r="G14" s="17">
        <v>88</v>
      </c>
      <c r="H14" s="17"/>
      <c r="I14" s="7"/>
    </row>
    <row r="15" spans="1:9" x14ac:dyDescent="0.25">
      <c r="A15" s="80" t="s">
        <v>27</v>
      </c>
      <c r="B15" s="5">
        <v>2021</v>
      </c>
      <c r="C15" s="5" t="s">
        <v>6</v>
      </c>
      <c r="D15" s="5" t="s">
        <v>7</v>
      </c>
      <c r="E15" s="8" t="s">
        <v>28</v>
      </c>
      <c r="F15" s="9">
        <v>2021</v>
      </c>
      <c r="G15" s="17">
        <v>89.7</v>
      </c>
      <c r="H15" s="17"/>
      <c r="I15" s="7"/>
    </row>
    <row r="16" spans="1:9" x14ac:dyDescent="0.25">
      <c r="A16" s="80"/>
      <c r="B16" s="5">
        <v>2021</v>
      </c>
      <c r="C16" s="5" t="s">
        <v>9</v>
      </c>
      <c r="D16" s="5" t="s">
        <v>10</v>
      </c>
      <c r="E16" s="8" t="s">
        <v>29</v>
      </c>
      <c r="F16" s="9">
        <v>2021</v>
      </c>
      <c r="G16" s="17">
        <v>92.6</v>
      </c>
      <c r="H16" s="17"/>
      <c r="I16" s="7"/>
    </row>
    <row r="17" spans="1:12" x14ac:dyDescent="0.25">
      <c r="A17" s="80"/>
      <c r="B17" s="5">
        <v>2021</v>
      </c>
      <c r="C17" s="5" t="s">
        <v>11</v>
      </c>
      <c r="D17" s="5" t="s">
        <v>12</v>
      </c>
      <c r="E17" s="8" t="s">
        <v>30</v>
      </c>
      <c r="F17" s="9">
        <v>2021</v>
      </c>
      <c r="G17" s="17">
        <v>96.4</v>
      </c>
      <c r="H17" s="17"/>
      <c r="I17" s="7"/>
    </row>
    <row r="18" spans="1:12" x14ac:dyDescent="0.25">
      <c r="A18" s="80"/>
      <c r="B18" s="5">
        <v>2021</v>
      </c>
      <c r="C18" s="5" t="s">
        <v>13</v>
      </c>
      <c r="D18" s="5" t="s">
        <v>14</v>
      </c>
      <c r="E18" s="8" t="s">
        <v>31</v>
      </c>
      <c r="F18" s="9">
        <v>2021</v>
      </c>
      <c r="G18" s="17">
        <v>99.5</v>
      </c>
      <c r="H18" s="17"/>
      <c r="I18" s="7"/>
    </row>
    <row r="19" spans="1:12" ht="12.75" customHeight="1" x14ac:dyDescent="0.25">
      <c r="A19" s="80" t="s">
        <v>32</v>
      </c>
      <c r="B19" s="5">
        <v>2022</v>
      </c>
      <c r="C19" s="5" t="s">
        <v>6</v>
      </c>
      <c r="D19" s="5" t="s">
        <v>7</v>
      </c>
      <c r="E19" s="8" t="s">
        <v>33</v>
      </c>
      <c r="F19" s="9">
        <v>2022</v>
      </c>
      <c r="G19" s="17">
        <v>103.7</v>
      </c>
      <c r="H19" s="17"/>
      <c r="I19" s="5"/>
    </row>
    <row r="20" spans="1:12" x14ac:dyDescent="0.25">
      <c r="A20" s="80"/>
      <c r="B20" s="5">
        <v>2022</v>
      </c>
      <c r="C20" s="5" t="s">
        <v>9</v>
      </c>
      <c r="D20" s="5" t="s">
        <v>10</v>
      </c>
      <c r="E20" s="8" t="s">
        <v>34</v>
      </c>
      <c r="F20" s="9">
        <v>2022</v>
      </c>
      <c r="G20" s="17">
        <v>110.3</v>
      </c>
      <c r="H20" s="17"/>
      <c r="I20" s="7"/>
      <c r="J20" s="7"/>
      <c r="K20" s="7"/>
      <c r="L20" s="7"/>
    </row>
    <row r="21" spans="1:12" x14ac:dyDescent="0.25">
      <c r="A21" s="80"/>
      <c r="B21" s="5">
        <v>2022</v>
      </c>
      <c r="C21" s="5" t="s">
        <v>11</v>
      </c>
      <c r="D21" s="5" t="s">
        <v>12</v>
      </c>
      <c r="E21" s="6" t="s">
        <v>35</v>
      </c>
      <c r="F21" s="5">
        <v>2022</v>
      </c>
      <c r="G21" s="17">
        <v>111.7</v>
      </c>
      <c r="H21" s="17"/>
      <c r="I21" s="7"/>
      <c r="J21" s="7"/>
      <c r="K21" s="7"/>
    </row>
    <row r="22" spans="1:12" x14ac:dyDescent="0.25">
      <c r="A22" s="80"/>
      <c r="B22" s="5">
        <v>2022</v>
      </c>
      <c r="C22" s="5" t="s">
        <v>13</v>
      </c>
      <c r="D22" s="5" t="s">
        <v>14</v>
      </c>
      <c r="E22" s="6" t="s">
        <v>36</v>
      </c>
      <c r="F22" s="5">
        <v>2022</v>
      </c>
      <c r="G22" s="17">
        <v>111.7</v>
      </c>
      <c r="H22" s="17"/>
      <c r="I22" s="7"/>
      <c r="J22" s="7"/>
      <c r="K22" s="7"/>
    </row>
    <row r="23" spans="1:12" x14ac:dyDescent="0.25">
      <c r="A23" s="80"/>
      <c r="B23" s="5">
        <v>2023</v>
      </c>
      <c r="C23" s="5" t="s">
        <v>6</v>
      </c>
      <c r="D23" s="5" t="s">
        <v>7</v>
      </c>
      <c r="E23" s="8" t="s">
        <v>40</v>
      </c>
      <c r="F23" s="9">
        <v>2023</v>
      </c>
      <c r="G23" s="17">
        <v>112.2</v>
      </c>
      <c r="H23" s="17"/>
      <c r="I23" s="7"/>
      <c r="J23" s="7"/>
      <c r="K23" s="7"/>
    </row>
    <row r="24" spans="1:12" x14ac:dyDescent="0.25">
      <c r="A24" s="15"/>
      <c r="B24" s="5">
        <v>2023</v>
      </c>
      <c r="C24" s="5" t="s">
        <v>9</v>
      </c>
      <c r="D24" s="5" t="s">
        <v>10</v>
      </c>
      <c r="E24" s="8" t="s">
        <v>41</v>
      </c>
      <c r="F24" s="9">
        <v>2023</v>
      </c>
      <c r="G24" s="17">
        <v>111.6</v>
      </c>
      <c r="H24" s="17"/>
      <c r="I24" s="7"/>
      <c r="J24" s="7"/>
      <c r="K24" s="7"/>
    </row>
    <row r="25" spans="1:12" x14ac:dyDescent="0.25">
      <c r="A25" s="15"/>
      <c r="B25" s="5">
        <v>2023</v>
      </c>
      <c r="C25" s="5" t="s">
        <v>11</v>
      </c>
      <c r="D25" s="5" t="s">
        <v>12</v>
      </c>
      <c r="E25" s="6" t="s">
        <v>42</v>
      </c>
      <c r="F25" s="9">
        <v>2023</v>
      </c>
      <c r="G25" s="17">
        <v>110.8</v>
      </c>
      <c r="H25" s="17"/>
      <c r="I25" s="7"/>
      <c r="J25" s="7"/>
      <c r="K25" s="7"/>
    </row>
    <row r="26" spans="1:12" x14ac:dyDescent="0.25">
      <c r="A26" s="15"/>
      <c r="B26" s="5">
        <v>2023</v>
      </c>
      <c r="C26" s="5" t="s">
        <v>13</v>
      </c>
      <c r="D26" s="5" t="s">
        <v>14</v>
      </c>
      <c r="E26" s="6" t="s">
        <v>43</v>
      </c>
      <c r="F26" s="9">
        <v>2023</v>
      </c>
      <c r="G26" s="17">
        <v>110.2</v>
      </c>
      <c r="H26" s="17"/>
      <c r="I26" s="7"/>
      <c r="J26" s="7"/>
      <c r="K26" s="7"/>
    </row>
    <row r="27" spans="1:12" x14ac:dyDescent="0.25">
      <c r="A27" s="74"/>
      <c r="B27" s="5">
        <v>2024</v>
      </c>
      <c r="C27" s="5" t="s">
        <v>6</v>
      </c>
      <c r="D27" s="5" t="s">
        <v>7</v>
      </c>
      <c r="E27" s="8" t="s">
        <v>67</v>
      </c>
      <c r="F27" s="5">
        <v>2024</v>
      </c>
      <c r="G27" s="17">
        <v>110.3</v>
      </c>
      <c r="H27" s="17"/>
      <c r="I27" s="7"/>
      <c r="J27" s="7"/>
      <c r="K27" s="7"/>
    </row>
    <row r="28" spans="1:12" x14ac:dyDescent="0.25">
      <c r="A28" s="74"/>
      <c r="B28" s="5">
        <v>2024</v>
      </c>
      <c r="C28" s="5" t="s">
        <v>9</v>
      </c>
      <c r="D28" s="5" t="s">
        <v>10</v>
      </c>
      <c r="E28" s="8" t="s">
        <v>68</v>
      </c>
      <c r="F28" s="5">
        <v>2024</v>
      </c>
      <c r="G28" s="17">
        <v>110.4</v>
      </c>
      <c r="H28" s="17"/>
      <c r="I28" s="7"/>
      <c r="J28" s="7"/>
      <c r="K28" s="7"/>
    </row>
    <row r="29" spans="1:12" x14ac:dyDescent="0.25">
      <c r="A29" s="74"/>
      <c r="B29" s="5">
        <v>2024</v>
      </c>
      <c r="C29" s="5" t="s">
        <v>11</v>
      </c>
      <c r="D29" s="5" t="s">
        <v>12</v>
      </c>
      <c r="E29" s="6" t="s">
        <v>69</v>
      </c>
      <c r="F29" s="5">
        <v>2024</v>
      </c>
      <c r="G29" s="17">
        <v>110.2</v>
      </c>
      <c r="H29" s="17"/>
      <c r="I29" s="7"/>
      <c r="J29" s="7"/>
      <c r="K29" s="7"/>
    </row>
    <row r="30" spans="1:12" x14ac:dyDescent="0.25">
      <c r="A30" s="74"/>
      <c r="B30" s="5">
        <v>2024</v>
      </c>
      <c r="C30" s="5" t="s">
        <v>13</v>
      </c>
      <c r="D30" s="5" t="s">
        <v>14</v>
      </c>
      <c r="E30" s="6" t="s">
        <v>70</v>
      </c>
      <c r="F30" s="5">
        <v>2024</v>
      </c>
      <c r="G30" s="17">
        <v>110.4</v>
      </c>
      <c r="H30" s="17"/>
      <c r="I30" s="7"/>
      <c r="J30" s="7"/>
      <c r="K30" s="7"/>
    </row>
    <row r="31" spans="1:12" x14ac:dyDescent="0.25">
      <c r="A31" s="74"/>
      <c r="B31" s="5"/>
      <c r="C31" s="5"/>
      <c r="D31" s="5"/>
      <c r="E31" s="6"/>
      <c r="F31" s="9"/>
      <c r="G31" s="17"/>
      <c r="H31" s="17"/>
      <c r="I31" s="7"/>
      <c r="J31" s="7"/>
      <c r="K31" s="7"/>
    </row>
    <row r="32" spans="1:12" x14ac:dyDescent="0.25">
      <c r="A32" s="74"/>
      <c r="B32" s="5"/>
      <c r="C32" s="5"/>
      <c r="D32" s="5"/>
      <c r="E32" s="6"/>
      <c r="F32" s="9"/>
      <c r="G32" s="17"/>
      <c r="H32" s="17"/>
      <c r="I32" s="7"/>
      <c r="J32" s="7"/>
      <c r="K32" s="7"/>
    </row>
    <row r="33" spans="1:12" x14ac:dyDescent="0.25">
      <c r="A33" s="7"/>
      <c r="B33" s="5"/>
      <c r="C33" s="5"/>
      <c r="D33" s="5"/>
      <c r="E33" s="5"/>
      <c r="F33" s="5"/>
      <c r="G33" s="18"/>
      <c r="H33" s="18"/>
      <c r="I33" s="7"/>
      <c r="J33" s="7"/>
      <c r="K33" s="7"/>
      <c r="L33" s="7"/>
    </row>
    <row r="34" spans="1:12" ht="14.4" x14ac:dyDescent="0.25">
      <c r="A34" s="11" t="s">
        <v>61</v>
      </c>
      <c r="B34" s="10"/>
      <c r="C34" s="10"/>
      <c r="D34" s="10"/>
      <c r="E34" s="5"/>
      <c r="F34" s="5"/>
      <c r="G34" s="19"/>
      <c r="H34" s="19"/>
      <c r="I34" s="7"/>
      <c r="J34" s="7"/>
      <c r="K34" s="7"/>
      <c r="L34" s="7"/>
    </row>
    <row r="35" spans="1:12" ht="14.4" x14ac:dyDescent="0.25">
      <c r="A35" s="7" t="s">
        <v>37</v>
      </c>
      <c r="B35" s="5"/>
      <c r="C35" s="5"/>
      <c r="D35" s="5"/>
      <c r="E35" s="5"/>
      <c r="F35" s="5"/>
      <c r="G35" s="19"/>
      <c r="H35" s="19"/>
      <c r="I35" s="7"/>
      <c r="J35" s="7"/>
      <c r="K35" s="7"/>
      <c r="L35" s="7"/>
    </row>
    <row r="36" spans="1:12" ht="14.4" x14ac:dyDescent="0.25">
      <c r="A36" s="7"/>
      <c r="B36" s="5"/>
      <c r="C36" s="5"/>
      <c r="D36" s="5"/>
      <c r="E36" s="5" t="str">
        <f t="shared" ref="E36:E59" si="0">CONCATENATE(E7," / ",E3)</f>
        <v>1. kvartál 2019 / 1. kvartál 2018</v>
      </c>
      <c r="F36" s="5"/>
      <c r="G36" s="19">
        <f t="shared" ref="G36:G59" si="1">(G7-G3)/G3</f>
        <v>1.589103291713968E-2</v>
      </c>
      <c r="H36" s="19"/>
      <c r="I36" s="7"/>
    </row>
    <row r="37" spans="1:12" ht="14.4" x14ac:dyDescent="0.25">
      <c r="A37" s="7"/>
      <c r="B37" s="5"/>
      <c r="C37" s="5"/>
      <c r="D37" s="5"/>
      <c r="E37" s="5" t="str">
        <f t="shared" si="0"/>
        <v>2. kvartál 2019 / 2. kvartál 2018</v>
      </c>
      <c r="F37" s="5"/>
      <c r="G37" s="19">
        <f t="shared" si="1"/>
        <v>2.0293122886133001E-2</v>
      </c>
      <c r="H37" s="19"/>
      <c r="I37" s="7"/>
    </row>
    <row r="38" spans="1:12" ht="14.4" x14ac:dyDescent="0.25">
      <c r="A38" s="7"/>
      <c r="B38" s="5"/>
      <c r="C38" s="5"/>
      <c r="D38" s="5"/>
      <c r="E38" s="5" t="str">
        <f t="shared" si="0"/>
        <v>3. kvartál 2019 / 3. kvartál 2018</v>
      </c>
      <c r="F38" s="5"/>
      <c r="G38" s="19">
        <f t="shared" si="1"/>
        <v>4.4543429844098627E-3</v>
      </c>
      <c r="H38" s="19"/>
      <c r="I38" s="7"/>
    </row>
    <row r="39" spans="1:12" ht="14.4" x14ac:dyDescent="0.25">
      <c r="A39" s="7"/>
      <c r="B39" s="5"/>
      <c r="C39" s="5"/>
      <c r="D39" s="5"/>
      <c r="E39" s="5" t="str">
        <f t="shared" si="0"/>
        <v>4. kvartál 2019 / 4. kvartál 2018</v>
      </c>
      <c r="F39" s="5"/>
      <c r="G39" s="19">
        <f t="shared" si="1"/>
        <v>3.3407572383073181E-3</v>
      </c>
      <c r="H39" s="19"/>
      <c r="I39" s="7"/>
    </row>
    <row r="40" spans="1:12" ht="14.4" x14ac:dyDescent="0.25">
      <c r="A40" s="7"/>
      <c r="B40" s="5"/>
      <c r="C40" s="5"/>
      <c r="D40" s="5"/>
      <c r="E40" s="5" t="str">
        <f t="shared" si="0"/>
        <v>1. kvartál 2020 / 1. kvartál 2019</v>
      </c>
      <c r="F40" s="5"/>
      <c r="G40" s="19">
        <f t="shared" si="1"/>
        <v>1.2290502793296026E-2</v>
      </c>
      <c r="H40" s="19"/>
      <c r="I40" s="7"/>
    </row>
    <row r="41" spans="1:12" ht="14.4" x14ac:dyDescent="0.25">
      <c r="A41" s="7"/>
      <c r="B41" s="5"/>
      <c r="C41" s="5"/>
      <c r="D41" s="5"/>
      <c r="E41" s="5" t="str">
        <f t="shared" si="0"/>
        <v>2. kvartál 2020 / 2. kvartál 2019</v>
      </c>
      <c r="F41" s="5"/>
      <c r="G41" s="19">
        <f t="shared" si="1"/>
        <v>-2.4309392265193401E-2</v>
      </c>
      <c r="H41" s="19"/>
      <c r="I41" s="7"/>
    </row>
    <row r="42" spans="1:12" ht="14.4" x14ac:dyDescent="0.25">
      <c r="A42" s="7"/>
      <c r="B42" s="5"/>
      <c r="C42" s="5"/>
      <c r="D42" s="5"/>
      <c r="E42" s="5" t="str">
        <f t="shared" si="0"/>
        <v>3. kvartál 2020 / 3. kvartál 2019</v>
      </c>
      <c r="F42" s="5"/>
      <c r="G42" s="19">
        <f t="shared" si="1"/>
        <v>-2.4390243902439056E-2</v>
      </c>
      <c r="H42" s="19"/>
      <c r="I42" s="7"/>
    </row>
    <row r="43" spans="1:12" ht="14.4" x14ac:dyDescent="0.25">
      <c r="A43" s="7"/>
      <c r="B43" s="5"/>
      <c r="C43" s="5"/>
      <c r="D43" s="5"/>
      <c r="E43" s="5" t="str">
        <f t="shared" si="0"/>
        <v>4. kvartál 2020 / 4. kvartál 2019</v>
      </c>
      <c r="F43" s="5"/>
      <c r="G43" s="19">
        <f t="shared" si="1"/>
        <v>-2.3307436182019917E-2</v>
      </c>
      <c r="H43" s="19"/>
      <c r="I43" s="7"/>
    </row>
    <row r="44" spans="1:12" ht="14.4" x14ac:dyDescent="0.25">
      <c r="A44" s="7"/>
      <c r="B44" s="5"/>
      <c r="C44" s="5"/>
      <c r="D44" s="5"/>
      <c r="E44" s="5" t="str">
        <f t="shared" si="0"/>
        <v>1. kvartál 2021 / 1. kvartál 2020</v>
      </c>
      <c r="F44" s="5"/>
      <c r="G44" s="19">
        <f t="shared" si="1"/>
        <v>-9.9337748344369928E-3</v>
      </c>
      <c r="H44" s="19"/>
      <c r="I44" s="7"/>
    </row>
    <row r="45" spans="1:12" ht="14.4" x14ac:dyDescent="0.25">
      <c r="A45" s="7"/>
      <c r="B45" s="5"/>
      <c r="C45" s="5"/>
      <c r="D45" s="5"/>
      <c r="E45" s="5" t="str">
        <f t="shared" si="0"/>
        <v>2. kvartál 2021 / 2. kvartál 2020</v>
      </c>
      <c r="F45" s="5"/>
      <c r="G45" s="19">
        <f t="shared" si="1"/>
        <v>4.8697621744054329E-2</v>
      </c>
      <c r="H45" s="19"/>
      <c r="I45" s="7"/>
    </row>
    <row r="46" spans="1:12" ht="14.4" x14ac:dyDescent="0.25">
      <c r="A46" s="7"/>
      <c r="B46" s="5"/>
      <c r="C46" s="5"/>
      <c r="D46" s="5"/>
      <c r="E46" s="5" t="str">
        <f t="shared" si="0"/>
        <v>3. kvartál 2021 / 3. kvartál 2020</v>
      </c>
      <c r="F46" s="5"/>
      <c r="G46" s="19">
        <f t="shared" si="1"/>
        <v>9.5454545454545514E-2</v>
      </c>
      <c r="H46" s="19"/>
      <c r="I46" s="7"/>
    </row>
    <row r="47" spans="1:12" ht="14.4" x14ac:dyDescent="0.25">
      <c r="A47" s="7"/>
      <c r="B47" s="5"/>
      <c r="C47" s="5"/>
      <c r="D47" s="5"/>
      <c r="E47" s="5" t="str">
        <f t="shared" si="0"/>
        <v>4. kvartál 2021 / 4. kvartál 2020</v>
      </c>
      <c r="F47" s="5"/>
      <c r="G47" s="19">
        <f t="shared" si="1"/>
        <v>0.13068181818181818</v>
      </c>
      <c r="H47" s="19"/>
      <c r="I47" s="7"/>
    </row>
    <row r="48" spans="1:12" ht="14.4" x14ac:dyDescent="0.25">
      <c r="A48" s="7"/>
      <c r="B48" s="5"/>
      <c r="C48" s="5"/>
      <c r="D48" s="5"/>
      <c r="E48" s="5" t="str">
        <f t="shared" si="0"/>
        <v>1. kvartál 2022 / 1. kvartál 2021</v>
      </c>
      <c r="F48" s="5"/>
      <c r="G48" s="19">
        <f t="shared" si="1"/>
        <v>0.15607580824972128</v>
      </c>
      <c r="H48" s="19"/>
      <c r="I48" s="7"/>
    </row>
    <row r="49" spans="1:9" ht="14.4" x14ac:dyDescent="0.25">
      <c r="A49" s="7"/>
      <c r="B49" s="5"/>
      <c r="C49" s="5"/>
      <c r="D49" s="5"/>
      <c r="E49" s="5" t="str">
        <f t="shared" si="0"/>
        <v>2. kvartál 2022 / 2. kvartál 2021</v>
      </c>
      <c r="F49" s="5"/>
      <c r="G49" s="19">
        <f t="shared" si="1"/>
        <v>0.19114470842332618</v>
      </c>
      <c r="H49" s="19"/>
      <c r="I49" s="7"/>
    </row>
    <row r="50" spans="1:9" ht="14.4" x14ac:dyDescent="0.25">
      <c r="A50" s="7"/>
      <c r="B50" s="5"/>
      <c r="C50" s="5"/>
      <c r="D50" s="5"/>
      <c r="E50" s="5" t="str">
        <f t="shared" si="0"/>
        <v>3. kvartál 2022 / 3. kvartál 2021</v>
      </c>
      <c r="F50" s="5"/>
      <c r="G50" s="19">
        <f t="shared" si="1"/>
        <v>0.15871369294605805</v>
      </c>
      <c r="H50" s="19"/>
      <c r="I50" s="7"/>
    </row>
    <row r="51" spans="1:9" ht="14.4" x14ac:dyDescent="0.25">
      <c r="A51" s="7"/>
      <c r="B51" s="5"/>
      <c r="C51" s="5"/>
      <c r="D51" s="5"/>
      <c r="E51" s="5" t="str">
        <f t="shared" si="0"/>
        <v>4. kvartál 2022 / 4. kvartál 2021</v>
      </c>
      <c r="F51" s="5"/>
      <c r="G51" s="19">
        <f t="shared" si="1"/>
        <v>0.1226130653266332</v>
      </c>
      <c r="H51" s="19"/>
      <c r="I51" s="7"/>
    </row>
    <row r="52" spans="1:9" ht="14.4" x14ac:dyDescent="0.25">
      <c r="A52" s="7"/>
      <c r="B52" s="5"/>
      <c r="C52" s="5"/>
      <c r="D52" s="5"/>
      <c r="E52" s="5" t="str">
        <f t="shared" si="0"/>
        <v>1. kvartál 2023 / 1. kvartál 2022</v>
      </c>
      <c r="F52" s="5"/>
      <c r="G52" s="19">
        <f t="shared" si="1"/>
        <v>8.1967213114754092E-2</v>
      </c>
      <c r="H52" s="19"/>
      <c r="I52" s="7"/>
    </row>
    <row r="53" spans="1:9" ht="14.4" x14ac:dyDescent="0.25">
      <c r="A53" s="7"/>
      <c r="B53" s="5"/>
      <c r="C53" s="5"/>
      <c r="D53" s="5"/>
      <c r="E53" s="5" t="str">
        <f t="shared" si="0"/>
        <v>2. kvartál 2023 / 2. kvartál 2022</v>
      </c>
      <c r="F53" s="5"/>
      <c r="G53" s="19">
        <f t="shared" si="1"/>
        <v>1.1786038077969149E-2</v>
      </c>
      <c r="H53" s="19"/>
      <c r="I53" s="7"/>
    </row>
    <row r="54" spans="1:9" ht="14.4" x14ac:dyDescent="0.25">
      <c r="A54" s="7"/>
      <c r="B54" s="5"/>
      <c r="C54" s="5"/>
      <c r="D54" s="5"/>
      <c r="E54" s="5" t="str">
        <f t="shared" si="0"/>
        <v>3. kvartál 2023 / 3. kvartál 2022</v>
      </c>
      <c r="F54" s="5"/>
      <c r="G54" s="19">
        <f t="shared" si="1"/>
        <v>-8.0572963294539453E-3</v>
      </c>
      <c r="H54" s="19"/>
      <c r="I54" s="7"/>
    </row>
    <row r="55" spans="1:9" ht="14.4" x14ac:dyDescent="0.25">
      <c r="A55" s="7"/>
      <c r="B55" s="5"/>
      <c r="C55" s="5"/>
      <c r="D55" s="5"/>
      <c r="E55" s="5" t="str">
        <f t="shared" si="0"/>
        <v>4. kvartál 2023 / 4. kvartál 2022</v>
      </c>
      <c r="F55" s="5"/>
      <c r="G55" s="19">
        <f t="shared" si="1"/>
        <v>-1.342882721575649E-2</v>
      </c>
      <c r="H55" s="19"/>
      <c r="I55" s="7"/>
    </row>
    <row r="56" spans="1:9" ht="14.4" x14ac:dyDescent="0.25">
      <c r="A56" s="7"/>
      <c r="B56" s="5"/>
      <c r="C56" s="5"/>
      <c r="D56" s="5"/>
      <c r="E56" s="5" t="str">
        <f t="shared" si="0"/>
        <v>1. kvartál 2024 / 1. kvartál 2023</v>
      </c>
      <c r="F56" s="5"/>
      <c r="G56" s="19">
        <f t="shared" si="1"/>
        <v>-1.6934046345811103E-2</v>
      </c>
      <c r="H56" s="19"/>
      <c r="I56" s="7"/>
    </row>
    <row r="57" spans="1:9" ht="14.4" x14ac:dyDescent="0.25">
      <c r="A57" s="7"/>
      <c r="B57" s="5"/>
      <c r="C57" s="5"/>
      <c r="D57" s="5"/>
      <c r="E57" s="5" t="str">
        <f t="shared" si="0"/>
        <v>2. kvartál 2024 / 2. kvartál 2023</v>
      </c>
      <c r="F57" s="5"/>
      <c r="G57" s="19">
        <f t="shared" si="1"/>
        <v>-1.0752688172042909E-2</v>
      </c>
      <c r="H57" s="19"/>
      <c r="I57" s="7"/>
    </row>
    <row r="58" spans="1:9" ht="14.4" x14ac:dyDescent="0.25">
      <c r="A58" s="7"/>
      <c r="B58" s="5"/>
      <c r="C58" s="5"/>
      <c r="D58" s="5"/>
      <c r="E58" s="5" t="str">
        <f t="shared" si="0"/>
        <v>3. kvartál 2024 / 3. kvartál 2023</v>
      </c>
      <c r="F58" s="5"/>
      <c r="G58" s="19">
        <f t="shared" si="1"/>
        <v>-5.4151624548735948E-3</v>
      </c>
      <c r="H58" s="19"/>
      <c r="I58" s="7"/>
    </row>
    <row r="59" spans="1:9" ht="14.4" x14ac:dyDescent="0.25">
      <c r="A59" s="7"/>
      <c r="B59" s="5"/>
      <c r="C59" s="5"/>
      <c r="D59" s="5"/>
      <c r="E59" s="5" t="str">
        <f t="shared" si="0"/>
        <v>4. kvartál 2024 / 4. kvartál 2023</v>
      </c>
      <c r="F59" s="5"/>
      <c r="G59" s="19">
        <f t="shared" si="1"/>
        <v>1.8148820326679023E-3</v>
      </c>
      <c r="H59" s="19"/>
      <c r="I59" s="7"/>
    </row>
    <row r="60" spans="1:9" ht="14.4" x14ac:dyDescent="0.25">
      <c r="A60" s="7"/>
      <c r="B60" s="5"/>
      <c r="C60" s="5"/>
      <c r="D60" s="5"/>
      <c r="E60" s="5"/>
      <c r="F60" s="5"/>
      <c r="G60" s="19"/>
      <c r="H60" s="19"/>
      <c r="I60" s="7"/>
    </row>
    <row r="61" spans="1:9" ht="14.4" x14ac:dyDescent="0.25">
      <c r="A61" s="7"/>
      <c r="B61" s="5"/>
      <c r="C61" s="5"/>
      <c r="D61" s="5"/>
      <c r="E61" s="5"/>
      <c r="F61" s="5"/>
      <c r="G61" s="19"/>
      <c r="H61" s="19"/>
      <c r="I61" s="7"/>
    </row>
    <row r="62" spans="1:9" x14ac:dyDescent="0.25">
      <c r="A62" s="7"/>
      <c r="B62" s="5"/>
      <c r="C62" s="5"/>
      <c r="D62" s="5"/>
      <c r="E62" s="5"/>
      <c r="F62" s="5"/>
      <c r="G62" s="18"/>
      <c r="H62" s="18"/>
      <c r="I62" s="7"/>
    </row>
    <row r="63" spans="1:9" x14ac:dyDescent="0.25">
      <c r="A63" s="7"/>
      <c r="B63" s="10" t="s">
        <v>62</v>
      </c>
      <c r="C63" s="10"/>
      <c r="D63" s="10"/>
      <c r="E63" s="10"/>
      <c r="F63" s="11"/>
      <c r="G63" s="18"/>
      <c r="H63" s="18"/>
      <c r="I63" s="7"/>
    </row>
    <row r="64" spans="1:9" ht="16.5" customHeight="1" x14ac:dyDescent="0.25">
      <c r="A64" s="7"/>
      <c r="B64" s="7"/>
      <c r="C64" s="5"/>
      <c r="D64" s="5"/>
      <c r="E64" s="12" t="s">
        <v>63</v>
      </c>
      <c r="F64" s="11"/>
      <c r="G64" s="20"/>
      <c r="H64" s="20"/>
      <c r="I64" s="11"/>
    </row>
    <row r="65" spans="1:9" ht="16.5" customHeight="1" x14ac:dyDescent="0.25">
      <c r="A65" s="7"/>
      <c r="B65" s="7"/>
      <c r="C65" s="5"/>
      <c r="D65" s="5"/>
      <c r="E65" s="12" t="s">
        <v>64</v>
      </c>
      <c r="F65" s="11"/>
      <c r="G65" s="20"/>
      <c r="H65" s="20"/>
      <c r="I65" s="11"/>
    </row>
    <row r="66" spans="1:9" ht="16.5" customHeight="1" x14ac:dyDescent="0.25">
      <c r="A66" s="7"/>
      <c r="B66" s="7"/>
      <c r="C66" s="5"/>
      <c r="D66" s="5"/>
      <c r="E66" s="12" t="s">
        <v>65</v>
      </c>
      <c r="F66" s="11"/>
      <c r="G66" s="20"/>
      <c r="H66" s="20"/>
      <c r="I66" s="11"/>
    </row>
    <row r="67" spans="1:9" ht="16.5" customHeight="1" x14ac:dyDescent="0.25">
      <c r="A67" s="7"/>
      <c r="B67" s="7"/>
      <c r="C67" s="5"/>
      <c r="D67" s="5"/>
      <c r="E67" s="12"/>
      <c r="F67" s="11"/>
      <c r="G67" s="20"/>
      <c r="H67" s="20"/>
      <c r="I67" s="11"/>
    </row>
    <row r="68" spans="1:9" ht="14.4" x14ac:dyDescent="0.25">
      <c r="A68" s="7"/>
      <c r="B68" s="5"/>
      <c r="C68" s="5"/>
      <c r="D68" s="6" t="s">
        <v>38</v>
      </c>
      <c r="E68" s="6"/>
      <c r="F68" s="5"/>
      <c r="G68" s="19"/>
      <c r="H68" s="19"/>
      <c r="I68" s="7"/>
    </row>
    <row r="69" spans="1:9" ht="14.4" x14ac:dyDescent="0.25">
      <c r="A69" s="7"/>
      <c r="B69" s="7"/>
      <c r="C69" s="7"/>
      <c r="D69" s="7"/>
      <c r="E69" s="6" t="str">
        <f t="shared" ref="E69:E84" si="2">E15</f>
        <v>1. kvartál 2021</v>
      </c>
      <c r="F69" s="7"/>
      <c r="G69" s="19">
        <f>AVERAGE(G36:G43)</f>
        <v>-1.9671641912958112E-3</v>
      </c>
      <c r="H69" s="19"/>
      <c r="I69" s="7"/>
    </row>
    <row r="70" spans="1:9" ht="14.4" x14ac:dyDescent="0.25">
      <c r="A70" s="7"/>
      <c r="B70" s="7"/>
      <c r="C70" s="7"/>
      <c r="D70" s="7"/>
      <c r="E70" s="6" t="str">
        <f t="shared" si="2"/>
        <v>2. kvartál 2021</v>
      </c>
      <c r="F70" s="7"/>
      <c r="G70" s="19">
        <f t="shared" ref="G70:G84" si="3">AVERAGE(G36:G44)</f>
        <v>-2.852343151644831E-3</v>
      </c>
      <c r="H70" s="19"/>
      <c r="I70" s="7"/>
    </row>
    <row r="71" spans="1:9" ht="14.4" x14ac:dyDescent="0.25">
      <c r="A71" s="7"/>
      <c r="B71" s="7"/>
      <c r="C71" s="7"/>
      <c r="D71" s="7"/>
      <c r="E71" s="6" t="str">
        <f t="shared" si="2"/>
        <v>3. kvartál 2021</v>
      </c>
      <c r="F71" s="7"/>
      <c r="G71" s="19">
        <f t="shared" si="3"/>
        <v>7.9283338467901906E-4</v>
      </c>
      <c r="H71" s="19"/>
      <c r="I71" s="7"/>
    </row>
    <row r="72" spans="1:9" ht="14.4" x14ac:dyDescent="0.25">
      <c r="A72" s="7"/>
      <c r="B72" s="7"/>
      <c r="C72" s="7"/>
      <c r="D72" s="7"/>
      <c r="E72" s="6" t="str">
        <f t="shared" si="2"/>
        <v>4. kvartál 2021</v>
      </c>
      <c r="F72" s="7"/>
      <c r="G72" s="19">
        <f t="shared" si="3"/>
        <v>9.1441025589470773E-3</v>
      </c>
      <c r="H72" s="19"/>
      <c r="I72" s="7"/>
    </row>
    <row r="73" spans="1:9" ht="14.4" x14ac:dyDescent="0.25">
      <c r="A73" s="7"/>
      <c r="B73" s="7"/>
      <c r="C73" s="7"/>
      <c r="D73" s="7"/>
      <c r="E73" s="6" t="str">
        <f t="shared" si="2"/>
        <v>1. kvartál 2022</v>
      </c>
      <c r="F73" s="7"/>
      <c r="G73" s="19">
        <f t="shared" si="3"/>
        <v>2.3169377580881334E-2</v>
      </c>
      <c r="H73" s="19"/>
      <c r="I73" s="7"/>
    </row>
    <row r="74" spans="1:9" ht="14.4" x14ac:dyDescent="0.25">
      <c r="A74" s="7"/>
      <c r="B74" s="7"/>
      <c r="C74" s="7"/>
      <c r="D74" s="7"/>
      <c r="E74" s="6" t="str">
        <f t="shared" si="2"/>
        <v>2. kvartál 2022</v>
      </c>
      <c r="F74" s="7"/>
      <c r="G74" s="19">
        <f t="shared" si="3"/>
        <v>4.0139938804371771E-2</v>
      </c>
      <c r="H74" s="19"/>
      <c r="I74" s="7"/>
    </row>
    <row r="75" spans="1:9" ht="14.4" x14ac:dyDescent="0.25">
      <c r="A75" s="7"/>
      <c r="B75" s="7"/>
      <c r="C75" s="7"/>
      <c r="D75" s="7"/>
      <c r="E75" s="6" t="str">
        <f t="shared" si="2"/>
        <v>3. kvartál 2022</v>
      </c>
      <c r="F75" s="7"/>
      <c r="G75" s="19">
        <f t="shared" si="3"/>
        <v>6.0012628318819566E-2</v>
      </c>
      <c r="H75" s="19"/>
      <c r="I75" s="7"/>
    </row>
    <row r="76" spans="1:9" ht="14.4" x14ac:dyDescent="0.25">
      <c r="A76" s="7"/>
      <c r="B76" s="7"/>
      <c r="C76" s="7"/>
      <c r="D76" s="7"/>
      <c r="E76" s="6" t="str">
        <f t="shared" si="2"/>
        <v>4. kvartál 2022</v>
      </c>
      <c r="F76" s="7"/>
      <c r="G76" s="19">
        <f t="shared" si="3"/>
        <v>8.0348526675625281E-2</v>
      </c>
      <c r="H76" s="19"/>
      <c r="I76" s="7"/>
    </row>
    <row r="77" spans="1:9" ht="14.4" x14ac:dyDescent="0.25">
      <c r="A77" s="7"/>
      <c r="B77" s="7"/>
      <c r="C77" s="7"/>
      <c r="D77" s="7"/>
      <c r="E77" s="6" t="str">
        <f t="shared" si="2"/>
        <v>1. kvartál 2023</v>
      </c>
      <c r="F77" s="7"/>
      <c r="G77" s="19">
        <f t="shared" si="3"/>
        <v>9.6682227701077761E-2</v>
      </c>
      <c r="H77" s="19"/>
      <c r="I77" s="7"/>
    </row>
    <row r="78" spans="1:9" ht="14.4" x14ac:dyDescent="0.25">
      <c r="A78" s="7"/>
      <c r="B78" s="7"/>
      <c r="C78" s="7"/>
      <c r="D78" s="7"/>
      <c r="E78" s="6" t="str">
        <f t="shared" si="2"/>
        <v>2. kvartál 2023</v>
      </c>
      <c r="F78" s="7"/>
      <c r="G78" s="19">
        <f t="shared" si="3"/>
        <v>0.10837941095627486</v>
      </c>
      <c r="H78" s="19"/>
      <c r="I78" s="7"/>
    </row>
    <row r="79" spans="1:9" ht="14.4" x14ac:dyDescent="0.25">
      <c r="A79" s="7"/>
      <c r="B79" s="7"/>
      <c r="C79" s="7"/>
      <c r="D79" s="7"/>
      <c r="E79" s="6" t="str">
        <f t="shared" si="2"/>
        <v>3. kvartál 2023</v>
      </c>
      <c r="F79" s="7"/>
      <c r="G79" s="19">
        <f t="shared" si="3"/>
        <v>0.11079272350209778</v>
      </c>
      <c r="H79" s="19"/>
      <c r="I79" s="7"/>
    </row>
    <row r="80" spans="1:9" ht="14.4" x14ac:dyDescent="0.25">
      <c r="A80" s="7"/>
      <c r="B80" s="7"/>
      <c r="C80" s="7"/>
      <c r="D80" s="7"/>
      <c r="E80" s="6" t="str">
        <f t="shared" si="2"/>
        <v>4. kvartál 2023</v>
      </c>
      <c r="F80" s="7"/>
      <c r="G80" s="19">
        <f t="shared" si="3"/>
        <v>0.10448662149393019</v>
      </c>
      <c r="H80" s="19"/>
      <c r="I80" s="7"/>
    </row>
    <row r="81" spans="1:9" ht="14.4" x14ac:dyDescent="0.25">
      <c r="A81" s="7"/>
      <c r="B81" s="7"/>
      <c r="C81" s="7"/>
      <c r="D81" s="7"/>
      <c r="E81" s="6" t="str">
        <f t="shared" si="2"/>
        <v>1. kvartál 2024</v>
      </c>
      <c r="F81" s="7"/>
      <c r="G81" s="19">
        <f t="shared" si="3"/>
        <v>9.2388468975007756E-2</v>
      </c>
      <c r="H81" s="19"/>
      <c r="I81" s="7"/>
    </row>
    <row r="82" spans="1:9" ht="14.4" x14ac:dyDescent="0.25">
      <c r="A82" s="7"/>
      <c r="B82" s="7"/>
      <c r="C82" s="7"/>
      <c r="D82" s="7"/>
      <c r="E82" s="6" t="str">
        <f t="shared" si="2"/>
        <v>2. kvartál 2024</v>
      </c>
      <c r="F82" s="7"/>
      <c r="G82" s="19">
        <f t="shared" si="3"/>
        <v>7.598670624971561E-2</v>
      </c>
      <c r="H82" s="19"/>
      <c r="I82" s="7"/>
    </row>
    <row r="83" spans="1:9" ht="14.4" x14ac:dyDescent="0.25">
      <c r="A83" s="7"/>
      <c r="B83" s="7"/>
      <c r="C83" s="7"/>
      <c r="D83" s="7"/>
      <c r="E83" s="6" t="str">
        <f t="shared" si="2"/>
        <v>3. kvartál 2024</v>
      </c>
      <c r="F83" s="7"/>
      <c r="G83" s="19">
        <f t="shared" si="3"/>
        <v>5.7450206647297372E-2</v>
      </c>
      <c r="H83" s="19"/>
      <c r="I83" s="7"/>
    </row>
    <row r="84" spans="1:9" ht="14.4" x14ac:dyDescent="0.25">
      <c r="A84" s="7"/>
      <c r="B84" s="7"/>
      <c r="C84" s="7"/>
      <c r="D84" s="7"/>
      <c r="E84" s="6" t="str">
        <f t="shared" si="2"/>
        <v>4. kvartál 2024</v>
      </c>
      <c r="F84" s="7"/>
      <c r="G84" s="19">
        <f t="shared" si="3"/>
        <v>3.5610220994164048E-2</v>
      </c>
      <c r="H84" s="19"/>
      <c r="I84" s="7"/>
    </row>
    <row r="85" spans="1:9" x14ac:dyDescent="0.25">
      <c r="A85" s="7"/>
      <c r="B85" s="7"/>
      <c r="C85" s="7"/>
      <c r="D85" s="7"/>
      <c r="E85" s="7"/>
      <c r="F85" s="7"/>
      <c r="G85" s="22"/>
      <c r="H85" s="22"/>
      <c r="I85" s="7"/>
    </row>
    <row r="86" spans="1:9" x14ac:dyDescent="0.25">
      <c r="A86" s="7"/>
      <c r="B86" s="7"/>
      <c r="C86" s="7"/>
      <c r="D86" s="7"/>
      <c r="E86" s="7"/>
      <c r="F86" s="7"/>
      <c r="G86" s="22"/>
      <c r="H86" s="22"/>
      <c r="I86" s="7"/>
    </row>
    <row r="87" spans="1:9" ht="13.8" x14ac:dyDescent="0.25">
      <c r="A87" s="7"/>
      <c r="B87" s="7"/>
      <c r="C87" s="5"/>
      <c r="D87" s="5"/>
      <c r="E87" s="13" t="s">
        <v>39</v>
      </c>
      <c r="F87" s="11"/>
      <c r="G87" s="16" t="str">
        <f>G2</f>
        <v>C Priemyselná výroba</v>
      </c>
      <c r="H87" s="16"/>
      <c r="I87" s="7"/>
    </row>
    <row r="88" spans="1:9" ht="14.4" x14ac:dyDescent="0.25">
      <c r="A88" s="7"/>
      <c r="B88" s="5"/>
      <c r="C88" s="5"/>
      <c r="D88" s="6" t="s">
        <v>38</v>
      </c>
      <c r="E88" s="6"/>
      <c r="F88" s="5"/>
      <c r="G88" s="21"/>
      <c r="H88" s="21"/>
      <c r="I88" s="7"/>
    </row>
    <row r="89" spans="1:9" ht="14.4" x14ac:dyDescent="0.25">
      <c r="A89" s="7"/>
      <c r="B89" s="7"/>
      <c r="C89" s="7"/>
      <c r="D89" s="7"/>
      <c r="E89" s="6" t="str">
        <f t="shared" ref="E89:E104" si="4">E15</f>
        <v>1. kvartál 2021</v>
      </c>
      <c r="F89" s="7"/>
      <c r="G89" s="21">
        <f t="shared" ref="G89:G104" si="5">G69</f>
        <v>-1.9671641912958112E-3</v>
      </c>
      <c r="H89" s="21"/>
      <c r="I89" s="7"/>
    </row>
    <row r="90" spans="1:9" ht="14.4" x14ac:dyDescent="0.25">
      <c r="A90" s="7"/>
      <c r="B90" s="7"/>
      <c r="C90" s="7"/>
      <c r="D90" s="7"/>
      <c r="E90" s="6" t="str">
        <f t="shared" si="4"/>
        <v>2. kvartál 2021</v>
      </c>
      <c r="F90" s="7"/>
      <c r="G90" s="21">
        <f t="shared" si="5"/>
        <v>-2.852343151644831E-3</v>
      </c>
      <c r="H90" s="21"/>
      <c r="I90" s="7"/>
    </row>
    <row r="91" spans="1:9" ht="14.4" x14ac:dyDescent="0.25">
      <c r="A91" s="7"/>
      <c r="B91" s="7"/>
      <c r="C91" s="7"/>
      <c r="D91" s="7"/>
      <c r="E91" s="6" t="str">
        <f t="shared" si="4"/>
        <v>3. kvartál 2021</v>
      </c>
      <c r="F91" s="7"/>
      <c r="G91" s="21">
        <f t="shared" si="5"/>
        <v>7.9283338467901906E-4</v>
      </c>
      <c r="H91" s="21"/>
      <c r="I91" s="7"/>
    </row>
    <row r="92" spans="1:9" ht="14.4" x14ac:dyDescent="0.25">
      <c r="A92" s="7"/>
      <c r="B92" s="7"/>
      <c r="C92" s="7"/>
      <c r="D92" s="7"/>
      <c r="E92" s="6" t="str">
        <f t="shared" si="4"/>
        <v>4. kvartál 2021</v>
      </c>
      <c r="F92" s="7"/>
      <c r="G92" s="21">
        <f t="shared" si="5"/>
        <v>9.1441025589470773E-3</v>
      </c>
      <c r="H92" s="21"/>
      <c r="I92" s="7"/>
    </row>
    <row r="93" spans="1:9" ht="14.4" x14ac:dyDescent="0.25">
      <c r="A93" s="7"/>
      <c r="B93" s="7"/>
      <c r="C93" s="7"/>
      <c r="D93" s="7"/>
      <c r="E93" s="6" t="str">
        <f t="shared" si="4"/>
        <v>1. kvartál 2022</v>
      </c>
      <c r="F93" s="7"/>
      <c r="G93" s="21">
        <f t="shared" si="5"/>
        <v>2.3169377580881334E-2</v>
      </c>
      <c r="H93" s="21"/>
      <c r="I93" s="7"/>
    </row>
    <row r="94" spans="1:9" ht="14.4" x14ac:dyDescent="0.25">
      <c r="A94" s="7"/>
      <c r="B94" s="7"/>
      <c r="C94" s="7"/>
      <c r="D94" s="7"/>
      <c r="E94" s="6" t="str">
        <f t="shared" si="4"/>
        <v>2. kvartál 2022</v>
      </c>
      <c r="F94" s="7"/>
      <c r="G94" s="21">
        <f t="shared" si="5"/>
        <v>4.0139938804371771E-2</v>
      </c>
      <c r="H94" s="21"/>
      <c r="I94" s="7"/>
    </row>
    <row r="95" spans="1:9" ht="14.4" x14ac:dyDescent="0.25">
      <c r="A95" s="7"/>
      <c r="B95" s="7"/>
      <c r="C95" s="7"/>
      <c r="D95" s="7"/>
      <c r="E95" s="6" t="str">
        <f t="shared" si="4"/>
        <v>3. kvartál 2022</v>
      </c>
      <c r="F95" s="7"/>
      <c r="G95" s="21">
        <f t="shared" si="5"/>
        <v>6.0012628318819566E-2</v>
      </c>
      <c r="H95" s="21"/>
      <c r="I95" s="7"/>
    </row>
    <row r="96" spans="1:9" ht="14.4" x14ac:dyDescent="0.25">
      <c r="A96" s="7"/>
      <c r="B96" s="7"/>
      <c r="C96" s="7"/>
      <c r="D96" s="7"/>
      <c r="E96" s="6" t="str">
        <f t="shared" si="4"/>
        <v>4. kvartál 2022</v>
      </c>
      <c r="F96" s="7"/>
      <c r="G96" s="21">
        <f t="shared" si="5"/>
        <v>8.0348526675625281E-2</v>
      </c>
      <c r="H96" s="21"/>
      <c r="I96" s="7"/>
    </row>
    <row r="97" spans="5:8" ht="15.75" customHeight="1" x14ac:dyDescent="0.25">
      <c r="E97" s="6" t="str">
        <f t="shared" si="4"/>
        <v>1. kvartál 2023</v>
      </c>
      <c r="G97" s="21">
        <f t="shared" si="5"/>
        <v>9.6682227701077761E-2</v>
      </c>
      <c r="H97" s="21"/>
    </row>
    <row r="98" spans="5:8" ht="15.75" customHeight="1" x14ac:dyDescent="0.25">
      <c r="E98" s="6" t="str">
        <f t="shared" si="4"/>
        <v>2. kvartál 2023</v>
      </c>
      <c r="G98" s="21">
        <f t="shared" si="5"/>
        <v>0.10837941095627486</v>
      </c>
      <c r="H98" s="21"/>
    </row>
    <row r="99" spans="5:8" ht="15.75" customHeight="1" x14ac:dyDescent="0.25">
      <c r="E99" s="6" t="str">
        <f t="shared" si="4"/>
        <v>3. kvartál 2023</v>
      </c>
      <c r="G99" s="21">
        <f t="shared" si="5"/>
        <v>0.11079272350209778</v>
      </c>
      <c r="H99" s="21"/>
    </row>
    <row r="100" spans="5:8" ht="15.75" customHeight="1" x14ac:dyDescent="0.25">
      <c r="E100" s="6" t="str">
        <f t="shared" si="4"/>
        <v>4. kvartál 2023</v>
      </c>
      <c r="G100" s="21">
        <f t="shared" si="5"/>
        <v>0.10448662149393019</v>
      </c>
      <c r="H100" s="21"/>
    </row>
    <row r="101" spans="5:8" ht="14.4" x14ac:dyDescent="0.25">
      <c r="E101" s="6" t="str">
        <f t="shared" si="4"/>
        <v>1. kvartál 2024</v>
      </c>
      <c r="G101" s="21">
        <f t="shared" si="5"/>
        <v>9.2388468975007756E-2</v>
      </c>
      <c r="H101" s="21"/>
    </row>
    <row r="102" spans="5:8" ht="14.4" x14ac:dyDescent="0.25">
      <c r="E102" s="6" t="str">
        <f t="shared" si="4"/>
        <v>2. kvartál 2024</v>
      </c>
      <c r="G102" s="21">
        <f t="shared" si="5"/>
        <v>7.598670624971561E-2</v>
      </c>
      <c r="H102" s="23"/>
    </row>
    <row r="103" spans="5:8" ht="14.4" x14ac:dyDescent="0.25">
      <c r="E103" s="6" t="str">
        <f t="shared" si="4"/>
        <v>3. kvartál 2024</v>
      </c>
      <c r="G103" s="21">
        <f t="shared" si="5"/>
        <v>5.7450206647297372E-2</v>
      </c>
      <c r="H103" s="23"/>
    </row>
    <row r="104" spans="5:8" ht="14.4" x14ac:dyDescent="0.25">
      <c r="E104" s="6" t="str">
        <f t="shared" si="4"/>
        <v>4. kvartál 2024</v>
      </c>
      <c r="G104" s="21">
        <f t="shared" si="5"/>
        <v>3.5610220994164048E-2</v>
      </c>
      <c r="H104" s="23"/>
    </row>
    <row r="105" spans="5:8" x14ac:dyDescent="0.25">
      <c r="G105" s="23"/>
      <c r="H105" s="23"/>
    </row>
    <row r="106" spans="5:8" x14ac:dyDescent="0.25">
      <c r="G106" s="23"/>
      <c r="H106" s="23"/>
    </row>
    <row r="107" spans="5:8" x14ac:dyDescent="0.25">
      <c r="G107" s="23"/>
      <c r="H107" s="23"/>
    </row>
    <row r="108" spans="5:8" x14ac:dyDescent="0.25">
      <c r="G108" s="23"/>
      <c r="H108" s="23"/>
    </row>
    <row r="109" spans="5:8" x14ac:dyDescent="0.25">
      <c r="G109" s="23"/>
      <c r="H109" s="23"/>
    </row>
    <row r="110" spans="5:8" x14ac:dyDescent="0.25">
      <c r="G110" s="23"/>
      <c r="H110" s="23"/>
    </row>
    <row r="111" spans="5:8" x14ac:dyDescent="0.25">
      <c r="G111" s="23"/>
      <c r="H111" s="23"/>
    </row>
    <row r="112" spans="5:8" x14ac:dyDescent="0.25">
      <c r="G112" s="23"/>
      <c r="H112" s="23"/>
    </row>
    <row r="113" spans="7:8" x14ac:dyDescent="0.25">
      <c r="G113" s="23"/>
      <c r="H113" s="23"/>
    </row>
    <row r="114" spans="7:8" x14ac:dyDescent="0.25">
      <c r="G114" s="23"/>
      <c r="H114" s="23"/>
    </row>
    <row r="115" spans="7:8" x14ac:dyDescent="0.25">
      <c r="G115" s="23"/>
      <c r="H115" s="23"/>
    </row>
    <row r="116" spans="7:8" x14ac:dyDescent="0.25">
      <c r="G116" s="23"/>
      <c r="H116" s="23"/>
    </row>
    <row r="117" spans="7:8" x14ac:dyDescent="0.25">
      <c r="G117" s="23"/>
      <c r="H117" s="23"/>
    </row>
    <row r="118" spans="7:8" x14ac:dyDescent="0.25">
      <c r="G118" s="23"/>
      <c r="H118" s="23"/>
    </row>
    <row r="119" spans="7:8" x14ac:dyDescent="0.25">
      <c r="G119" s="23"/>
      <c r="H119" s="23"/>
    </row>
    <row r="120" spans="7:8" x14ac:dyDescent="0.25">
      <c r="G120" s="23"/>
      <c r="H120" s="23"/>
    </row>
    <row r="121" spans="7:8" x14ac:dyDescent="0.25">
      <c r="G121" s="23"/>
      <c r="H121" s="23"/>
    </row>
    <row r="122" spans="7:8" x14ac:dyDescent="0.25">
      <c r="G122" s="23"/>
      <c r="H122" s="23"/>
    </row>
    <row r="123" spans="7:8" x14ac:dyDescent="0.25">
      <c r="G123" s="23"/>
      <c r="H123" s="23"/>
    </row>
    <row r="124" spans="7:8" x14ac:dyDescent="0.25">
      <c r="G124" s="23"/>
      <c r="H124" s="23"/>
    </row>
    <row r="125" spans="7:8" x14ac:dyDescent="0.25">
      <c r="G125" s="23"/>
      <c r="H125" s="23"/>
    </row>
    <row r="126" spans="7:8" x14ac:dyDescent="0.25">
      <c r="G126" s="23"/>
      <c r="H126" s="23"/>
    </row>
    <row r="127" spans="7:8" x14ac:dyDescent="0.25">
      <c r="G127" s="23"/>
      <c r="H127" s="23"/>
    </row>
    <row r="128" spans="7:8" x14ac:dyDescent="0.25">
      <c r="G128" s="23"/>
      <c r="H128" s="23"/>
    </row>
    <row r="129" spans="7:8" x14ac:dyDescent="0.25">
      <c r="G129" s="23"/>
      <c r="H129" s="23"/>
    </row>
  </sheetData>
  <autoFilter ref="B2:G68">
    <sortState ref="B3:AN168">
      <sortCondition ref="B2:B168"/>
    </sortState>
  </autoFilter>
  <mergeCells count="3">
    <mergeCell ref="A3:A14"/>
    <mergeCell ref="A15:A18"/>
    <mergeCell ref="A19:A23"/>
  </mergeCells>
  <pageMargins left="0.25" right="0.25" top="0.75" bottom="0.75" header="0.3" footer="0.3"/>
  <pageSetup paperSize="9" scale="58" fitToHeight="0" orientation="portrait" r:id="rId1"/>
  <rowBreaks count="3" manualBreakCount="3">
    <brk id="32" max="16383" man="1"/>
    <brk id="61" max="16383" man="1"/>
    <brk id="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6</vt:i4>
      </vt:variant>
    </vt:vector>
  </HeadingPairs>
  <TitlesOfParts>
    <vt:vector size="8" baseType="lpstr">
      <vt:lpstr>Výpočet navýšenia</vt:lpstr>
      <vt:lpstr>Data_kvartálne</vt:lpstr>
      <vt:lpstr>Kvartaly</vt:lpstr>
      <vt:lpstr>Kvartaly1</vt:lpstr>
      <vt:lpstr>Kvartaly2</vt:lpstr>
      <vt:lpstr>Kvartaly3</vt:lpstr>
      <vt:lpstr>Kvartaly4</vt:lpstr>
      <vt:lpstr>'Výpočet navýšenia'!Oblasť_tlače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2025-02-24T07:55:24Z</dcterms:modified>
</cp:coreProperties>
</file>