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lnar\Desktop\"/>
    </mc:Choice>
  </mc:AlternateContent>
  <bookViews>
    <workbookView xWindow="0" yWindow="495" windowWidth="28800" windowHeight="15720" tabRatio="931" activeTab="2"/>
  </bookViews>
  <sheets>
    <sheet name="Parametre" sheetId="1" r:id="rId1"/>
    <sheet name="Vstupy" sheetId="46" r:id="rId2"/>
    <sheet name="01 Investičné výdavky" sheetId="2" r:id="rId3"/>
    <sheet name="02 Zostatková hodnota" sheetId="9" r:id="rId4"/>
    <sheet name="03 Prevádzkové výdavky" sheetId="3" r:id="rId5"/>
    <sheet name="04 Prevádzkové príjmy" sheetId="4" r:id="rId6"/>
    <sheet name="05 Financovanie (PSK)" sheetId="7" r:id="rId7"/>
    <sheet name="06 Finančná analýza" sheetId="6" r:id="rId8"/>
    <sheet name="07 Analýza citlivosti" sheetId="45" r:id="rId9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</workbook>
</file>

<file path=xl/calcChain.xml><?xml version="1.0" encoding="utf-8"?>
<calcChain xmlns="http://schemas.openxmlformats.org/spreadsheetml/2006/main">
  <c r="E26" i="3" l="1"/>
  <c r="D26" i="3"/>
  <c r="E24" i="3"/>
  <c r="E27" i="3" s="1"/>
  <c r="D24" i="3"/>
  <c r="D27" i="3" s="1"/>
  <c r="F18" i="6" l="1"/>
  <c r="G18" i="6"/>
  <c r="H18" i="6"/>
  <c r="I18" i="6"/>
  <c r="F24" i="3"/>
  <c r="G24" i="3"/>
  <c r="H24" i="3"/>
  <c r="I24" i="3"/>
  <c r="J24" i="3"/>
  <c r="K24" i="3"/>
  <c r="L24" i="3"/>
  <c r="M24" i="3"/>
  <c r="N24" i="3"/>
  <c r="P24" i="3"/>
  <c r="Q24" i="3"/>
  <c r="R24" i="3"/>
  <c r="S24" i="3"/>
  <c r="U24" i="3"/>
  <c r="V24" i="3"/>
  <c r="W24" i="3"/>
  <c r="X24" i="3"/>
  <c r="Z24" i="3"/>
  <c r="AA24" i="3"/>
  <c r="AB24" i="3"/>
  <c r="AC24" i="3"/>
  <c r="AD24" i="3"/>
  <c r="AE24" i="3"/>
  <c r="AF24" i="3"/>
  <c r="AG24" i="3"/>
  <c r="C19" i="3"/>
  <c r="F5" i="6"/>
  <c r="G5" i="6"/>
  <c r="H5" i="6"/>
  <c r="I5" i="6"/>
  <c r="B22" i="4" l="1"/>
  <c r="B21" i="4"/>
  <c r="B14" i="4"/>
  <c r="B13" i="4"/>
  <c r="B34" i="3"/>
  <c r="B35" i="3"/>
  <c r="B36" i="3"/>
  <c r="B33" i="3"/>
  <c r="B20" i="3"/>
  <c r="B21" i="3"/>
  <c r="B22" i="3"/>
  <c r="B19" i="3"/>
  <c r="D8" i="2"/>
  <c r="C22" i="2"/>
  <c r="D37" i="9" s="1"/>
  <c r="K18" i="9" l="1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D34" i="3"/>
  <c r="D35" i="3"/>
  <c r="D36" i="3"/>
  <c r="Y24" i="3" l="1"/>
  <c r="O24" i="3"/>
  <c r="D10" i="3"/>
  <c r="C34" i="3"/>
  <c r="C35" i="3"/>
  <c r="C36" i="3"/>
  <c r="C20" i="3"/>
  <c r="C21" i="3"/>
  <c r="C22" i="3"/>
  <c r="C6" i="3"/>
  <c r="C7" i="3"/>
  <c r="C8" i="3"/>
  <c r="AD94" i="1" l="1"/>
  <c r="AE94" i="1" s="1"/>
  <c r="AF94" i="1" s="1"/>
  <c r="AG94" i="1" s="1"/>
  <c r="AH94" i="1" s="1"/>
  <c r="AI94" i="1" s="1"/>
  <c r="AJ94" i="1" s="1"/>
  <c r="AK94" i="1" s="1"/>
  <c r="AL94" i="1" s="1"/>
  <c r="AM94" i="1" s="1"/>
  <c r="AN94" i="1" s="1"/>
  <c r="AO94" i="1" s="1"/>
  <c r="AP94" i="1" s="1"/>
  <c r="AQ94" i="1" s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Y94" i="1"/>
  <c r="Z94" i="1" s="1"/>
  <c r="AA94" i="1" s="1"/>
  <c r="AB94" i="1" s="1"/>
  <c r="T94" i="1"/>
  <c r="U94" i="1" s="1"/>
  <c r="V94" i="1" s="1"/>
  <c r="W94" i="1" s="1"/>
  <c r="O94" i="1"/>
  <c r="P94" i="1" s="1"/>
  <c r="Q94" i="1" s="1"/>
  <c r="R94" i="1" s="1"/>
  <c r="J94" i="1"/>
  <c r="K94" i="1" s="1"/>
  <c r="L94" i="1" s="1"/>
  <c r="M94" i="1" s="1"/>
  <c r="E94" i="1"/>
  <c r="F94" i="1" s="1"/>
  <c r="G94" i="1" s="1"/>
  <c r="H94" i="1" s="1"/>
  <c r="C212" i="1" l="1"/>
  <c r="D212" i="1" s="1"/>
  <c r="E212" i="1" s="1"/>
  <c r="F212" i="1" s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Q212" i="1" s="1"/>
  <c r="R212" i="1" s="1"/>
  <c r="S212" i="1" s="1"/>
  <c r="T212" i="1" s="1"/>
  <c r="U212" i="1" s="1"/>
  <c r="V212" i="1" s="1"/>
  <c r="W212" i="1" s="1"/>
  <c r="X212" i="1" s="1"/>
  <c r="Y212" i="1" s="1"/>
  <c r="Z212" i="1" s="1"/>
  <c r="AA212" i="1" s="1"/>
  <c r="AB212" i="1" s="1"/>
  <c r="AC212" i="1" s="1"/>
  <c r="AD212" i="1" s="1"/>
  <c r="AE212" i="1" s="1"/>
  <c r="AF212" i="1" s="1"/>
  <c r="AG212" i="1" s="1"/>
  <c r="AH212" i="1" s="1"/>
  <c r="AI212" i="1" s="1"/>
  <c r="AJ212" i="1" s="1"/>
  <c r="AK212" i="1" s="1"/>
  <c r="AL212" i="1" s="1"/>
  <c r="AM212" i="1" s="1"/>
  <c r="AN212" i="1" s="1"/>
  <c r="AO212" i="1" s="1"/>
  <c r="AP212" i="1" s="1"/>
  <c r="AQ212" i="1" s="1"/>
  <c r="AR212" i="1" s="1"/>
  <c r="AS212" i="1" s="1"/>
  <c r="AT212" i="1" s="1"/>
  <c r="AU212" i="1" s="1"/>
  <c r="AV212" i="1" s="1"/>
  <c r="AW212" i="1" s="1"/>
  <c r="AX212" i="1" s="1"/>
  <c r="AY212" i="1" s="1"/>
  <c r="AZ212" i="1" s="1"/>
  <c r="BA212" i="1" s="1"/>
  <c r="BB212" i="1" s="1"/>
  <c r="C211" i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Q211" i="1" s="1"/>
  <c r="R211" i="1" s="1"/>
  <c r="S211" i="1" s="1"/>
  <c r="T211" i="1" s="1"/>
  <c r="U211" i="1" s="1"/>
  <c r="V211" i="1" s="1"/>
  <c r="W211" i="1" s="1"/>
  <c r="X211" i="1" s="1"/>
  <c r="Y211" i="1" s="1"/>
  <c r="Z211" i="1" s="1"/>
  <c r="AA211" i="1" s="1"/>
  <c r="AB211" i="1" s="1"/>
  <c r="AC211" i="1" s="1"/>
  <c r="AD211" i="1" s="1"/>
  <c r="AE211" i="1" s="1"/>
  <c r="AF211" i="1" s="1"/>
  <c r="AG211" i="1" s="1"/>
  <c r="AH211" i="1" s="1"/>
  <c r="AI211" i="1" s="1"/>
  <c r="AJ211" i="1" s="1"/>
  <c r="AK211" i="1" s="1"/>
  <c r="AL211" i="1" s="1"/>
  <c r="AM211" i="1" s="1"/>
  <c r="AN211" i="1" s="1"/>
  <c r="AO211" i="1" s="1"/>
  <c r="AP211" i="1" s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C210" i="1"/>
  <c r="C209" i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Q209" i="1" s="1"/>
  <c r="R209" i="1" s="1"/>
  <c r="S209" i="1" s="1"/>
  <c r="T209" i="1" s="1"/>
  <c r="U209" i="1" s="1"/>
  <c r="V209" i="1" s="1"/>
  <c r="W209" i="1" s="1"/>
  <c r="X209" i="1" s="1"/>
  <c r="Y209" i="1" s="1"/>
  <c r="Z209" i="1" s="1"/>
  <c r="AA209" i="1" s="1"/>
  <c r="AB209" i="1" s="1"/>
  <c r="AC209" i="1" s="1"/>
  <c r="AD209" i="1" s="1"/>
  <c r="AE209" i="1" s="1"/>
  <c r="AF209" i="1" s="1"/>
  <c r="AG209" i="1" s="1"/>
  <c r="AH209" i="1" s="1"/>
  <c r="AI209" i="1" s="1"/>
  <c r="AJ209" i="1" s="1"/>
  <c r="AK209" i="1" s="1"/>
  <c r="AL209" i="1" s="1"/>
  <c r="AM209" i="1" s="1"/>
  <c r="AN209" i="1" s="1"/>
  <c r="AO209" i="1" s="1"/>
  <c r="AP209" i="1" s="1"/>
  <c r="AQ209" i="1" s="1"/>
  <c r="AR209" i="1" s="1"/>
  <c r="AS209" i="1" s="1"/>
  <c r="AT209" i="1" s="1"/>
  <c r="AU209" i="1" s="1"/>
  <c r="AV209" i="1" s="1"/>
  <c r="AW209" i="1" s="1"/>
  <c r="AX209" i="1" s="1"/>
  <c r="AY209" i="1" s="1"/>
  <c r="AZ209" i="1" s="1"/>
  <c r="BA209" i="1" s="1"/>
  <c r="BB209" i="1" s="1"/>
  <c r="C208" i="1"/>
  <c r="C207" i="1"/>
  <c r="D189" i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R189" i="1" s="1"/>
  <c r="S189" i="1" s="1"/>
  <c r="T189" i="1" s="1"/>
  <c r="U189" i="1" s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AN189" i="1" s="1"/>
  <c r="AO189" i="1" s="1"/>
  <c r="AP189" i="1" s="1"/>
  <c r="AQ189" i="1" s="1"/>
  <c r="AR189" i="1" s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D188" i="1"/>
  <c r="E188" i="1" s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R188" i="1" s="1"/>
  <c r="S188" i="1" s="1"/>
  <c r="T188" i="1" s="1"/>
  <c r="U188" i="1" s="1"/>
  <c r="V188" i="1" s="1"/>
  <c r="W188" i="1" s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D187" i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Q187" i="1" s="1"/>
  <c r="R187" i="1" s="1"/>
  <c r="S187" i="1" s="1"/>
  <c r="T187" i="1" s="1"/>
  <c r="U187" i="1" s="1"/>
  <c r="V187" i="1" s="1"/>
  <c r="W187" i="1" s="1"/>
  <c r="X187" i="1" s="1"/>
  <c r="Y187" i="1" s="1"/>
  <c r="Z187" i="1" s="1"/>
  <c r="AA187" i="1" s="1"/>
  <c r="AB187" i="1" s="1"/>
  <c r="AC187" i="1" s="1"/>
  <c r="AD187" i="1" s="1"/>
  <c r="AE187" i="1" s="1"/>
  <c r="AF187" i="1" s="1"/>
  <c r="AG187" i="1" s="1"/>
  <c r="AH187" i="1" s="1"/>
  <c r="AI187" i="1" s="1"/>
  <c r="AJ187" i="1" s="1"/>
  <c r="AK187" i="1" s="1"/>
  <c r="AL187" i="1" s="1"/>
  <c r="AM187" i="1" s="1"/>
  <c r="AN187" i="1" s="1"/>
  <c r="AO187" i="1" s="1"/>
  <c r="AP187" i="1" s="1"/>
  <c r="AQ187" i="1" s="1"/>
  <c r="AR187" i="1" s="1"/>
  <c r="AS187" i="1" s="1"/>
  <c r="AT187" i="1" s="1"/>
  <c r="AU187" i="1" s="1"/>
  <c r="AV187" i="1" s="1"/>
  <c r="AW187" i="1" s="1"/>
  <c r="AX187" i="1" s="1"/>
  <c r="AY187" i="1" s="1"/>
  <c r="AZ187" i="1" s="1"/>
  <c r="BA187" i="1" s="1"/>
  <c r="BB187" i="1" s="1"/>
  <c r="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D208" i="1" l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R208" i="1" s="1"/>
  <c r="S208" i="1" s="1"/>
  <c r="T208" i="1" s="1"/>
  <c r="U208" i="1" s="1"/>
  <c r="V208" i="1" s="1"/>
  <c r="W208" i="1" s="1"/>
  <c r="X208" i="1" s="1"/>
  <c r="Y208" i="1" s="1"/>
  <c r="Z208" i="1" s="1"/>
  <c r="AA208" i="1" s="1"/>
  <c r="AB208" i="1" s="1"/>
  <c r="AC208" i="1" s="1"/>
  <c r="AD208" i="1" s="1"/>
  <c r="AE208" i="1" s="1"/>
  <c r="AF208" i="1" s="1"/>
  <c r="AG208" i="1" s="1"/>
  <c r="AH208" i="1" s="1"/>
  <c r="AI208" i="1" s="1"/>
  <c r="AJ208" i="1" s="1"/>
  <c r="AK208" i="1" s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D207" i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Q207" i="1" s="1"/>
  <c r="R207" i="1" s="1"/>
  <c r="S207" i="1" s="1"/>
  <c r="T207" i="1" s="1"/>
  <c r="U207" i="1" s="1"/>
  <c r="V207" i="1" s="1"/>
  <c r="W207" i="1" s="1"/>
  <c r="X207" i="1" s="1"/>
  <c r="Y207" i="1" s="1"/>
  <c r="Z207" i="1" s="1"/>
  <c r="AA207" i="1" s="1"/>
  <c r="AB207" i="1" s="1"/>
  <c r="AC207" i="1" s="1"/>
  <c r="AD207" i="1" s="1"/>
  <c r="AE207" i="1" s="1"/>
  <c r="AF207" i="1" s="1"/>
  <c r="AG207" i="1" s="1"/>
  <c r="AH207" i="1" s="1"/>
  <c r="AI207" i="1" s="1"/>
  <c r="AJ207" i="1" s="1"/>
  <c r="AK207" i="1" s="1"/>
  <c r="AL207" i="1" s="1"/>
  <c r="AM207" i="1" s="1"/>
  <c r="AN207" i="1" s="1"/>
  <c r="AO207" i="1" s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D210" i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R210" i="1" s="1"/>
  <c r="S210" i="1" s="1"/>
  <c r="T210" i="1" s="1"/>
  <c r="U210" i="1" s="1"/>
  <c r="V210" i="1" s="1"/>
  <c r="W210" i="1" s="1"/>
  <c r="X210" i="1" s="1"/>
  <c r="Y210" i="1" s="1"/>
  <c r="Z210" i="1" s="1"/>
  <c r="AA210" i="1" s="1"/>
  <c r="AB210" i="1" s="1"/>
  <c r="AC210" i="1" s="1"/>
  <c r="AD210" i="1" s="1"/>
  <c r="AE210" i="1" s="1"/>
  <c r="AF210" i="1" s="1"/>
  <c r="AG210" i="1" s="1"/>
  <c r="AH210" i="1" s="1"/>
  <c r="AI210" i="1" s="1"/>
  <c r="AJ210" i="1" s="1"/>
  <c r="AK210" i="1" s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C100" i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AQ100" i="1" s="1"/>
  <c r="AR100" i="1" s="1"/>
  <c r="AS100" i="1" s="1"/>
  <c r="AT100" i="1" s="1"/>
  <c r="AU100" i="1" s="1"/>
  <c r="AV100" i="1" s="1"/>
  <c r="AW100" i="1" s="1"/>
  <c r="AX100" i="1" s="1"/>
  <c r="AY100" i="1" s="1"/>
  <c r="AZ100" i="1" s="1"/>
  <c r="BA100" i="1" s="1"/>
  <c r="BB100" i="1" s="1"/>
  <c r="C99" i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AF99" i="1" s="1"/>
  <c r="AG99" i="1" s="1"/>
  <c r="AH99" i="1" s="1"/>
  <c r="AI99" i="1" s="1"/>
  <c r="AJ99" i="1" s="1"/>
  <c r="AK99" i="1" s="1"/>
  <c r="AL99" i="1" s="1"/>
  <c r="AM99" i="1" s="1"/>
  <c r="AN99" i="1" s="1"/>
  <c r="AO99" i="1" s="1"/>
  <c r="AP99" i="1" s="1"/>
  <c r="AQ99" i="1" s="1"/>
  <c r="AR99" i="1" s="1"/>
  <c r="AS99" i="1" s="1"/>
  <c r="AT99" i="1" s="1"/>
  <c r="AU99" i="1" s="1"/>
  <c r="AV99" i="1" s="1"/>
  <c r="AW99" i="1" s="1"/>
  <c r="AX99" i="1" s="1"/>
  <c r="AY99" i="1" s="1"/>
  <c r="AZ99" i="1" s="1"/>
  <c r="BA99" i="1" s="1"/>
  <c r="BB99" i="1" s="1"/>
  <c r="C98" i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AN98" i="1" s="1"/>
  <c r="AO98" i="1" s="1"/>
  <c r="AP98" i="1" s="1"/>
  <c r="AQ98" i="1" s="1"/>
  <c r="AR98" i="1" s="1"/>
  <c r="AS98" i="1" s="1"/>
  <c r="AT98" i="1" s="1"/>
  <c r="AU98" i="1" s="1"/>
  <c r="AV98" i="1" s="1"/>
  <c r="AW98" i="1" s="1"/>
  <c r="AX98" i="1" s="1"/>
  <c r="AY98" i="1" s="1"/>
  <c r="AZ98" i="1" s="1"/>
  <c r="BA98" i="1" s="1"/>
  <c r="BB98" i="1" s="1"/>
  <c r="D73" i="1" l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AS73" i="1" s="1"/>
  <c r="AT73" i="1" s="1"/>
  <c r="AU73" i="1" s="1"/>
  <c r="AV73" i="1" s="1"/>
  <c r="AW73" i="1" s="1"/>
  <c r="AX73" i="1" s="1"/>
  <c r="AY73" i="1" s="1"/>
  <c r="AZ73" i="1" s="1"/>
  <c r="BA73" i="1" s="1"/>
  <c r="BB73" i="1" s="1"/>
  <c r="D72" i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P72" i="1" s="1"/>
  <c r="AQ72" i="1" s="1"/>
  <c r="AR72" i="1" s="1"/>
  <c r="AS72" i="1" s="1"/>
  <c r="AT72" i="1" s="1"/>
  <c r="AU72" i="1" s="1"/>
  <c r="AV72" i="1" s="1"/>
  <c r="AW72" i="1" s="1"/>
  <c r="AX72" i="1" s="1"/>
  <c r="AY72" i="1" s="1"/>
  <c r="AZ72" i="1" s="1"/>
  <c r="BA72" i="1" s="1"/>
  <c r="BB72" i="1" s="1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P71" i="1" s="1"/>
  <c r="AQ71" i="1" s="1"/>
  <c r="AR71" i="1" s="1"/>
  <c r="AS71" i="1" s="1"/>
  <c r="AT71" i="1" s="1"/>
  <c r="AU71" i="1" s="1"/>
  <c r="AV71" i="1" s="1"/>
  <c r="AW71" i="1" s="1"/>
  <c r="AX71" i="1" s="1"/>
  <c r="AY71" i="1" s="1"/>
  <c r="AZ71" i="1" s="1"/>
  <c r="BA71" i="1" s="1"/>
  <c r="BB71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AN70" i="1" s="1"/>
  <c r="AO70" i="1" s="1"/>
  <c r="AP70" i="1" s="1"/>
  <c r="AQ70" i="1" s="1"/>
  <c r="AR70" i="1" s="1"/>
  <c r="AS70" i="1" s="1"/>
  <c r="AT70" i="1" s="1"/>
  <c r="AU70" i="1" s="1"/>
  <c r="AV70" i="1" s="1"/>
  <c r="AW70" i="1" s="1"/>
  <c r="AX70" i="1" s="1"/>
  <c r="AY70" i="1" s="1"/>
  <c r="AZ70" i="1" s="1"/>
  <c r="BA70" i="1" s="1"/>
  <c r="BB70" i="1" s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O69" i="1" s="1"/>
  <c r="AP69" i="1" s="1"/>
  <c r="AQ69" i="1" s="1"/>
  <c r="AR69" i="1" s="1"/>
  <c r="AS69" i="1" s="1"/>
  <c r="AT69" i="1" s="1"/>
  <c r="AU69" i="1" s="1"/>
  <c r="AV69" i="1" s="1"/>
  <c r="AW69" i="1" s="1"/>
  <c r="AX69" i="1" s="1"/>
  <c r="AY69" i="1" s="1"/>
  <c r="AZ69" i="1" s="1"/>
  <c r="BA69" i="1" s="1"/>
  <c r="BB69" i="1" s="1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AN68" i="1" s="1"/>
  <c r="AO68" i="1" s="1"/>
  <c r="AP68" i="1" s="1"/>
  <c r="AQ68" i="1" s="1"/>
  <c r="AR68" i="1" s="1"/>
  <c r="AS68" i="1" s="1"/>
  <c r="AT68" i="1" s="1"/>
  <c r="AU68" i="1" s="1"/>
  <c r="AV68" i="1" s="1"/>
  <c r="AW68" i="1" s="1"/>
  <c r="AX68" i="1" s="1"/>
  <c r="AY68" i="1" s="1"/>
  <c r="AZ68" i="1" s="1"/>
  <c r="BA68" i="1" s="1"/>
  <c r="BB68" i="1" s="1"/>
  <c r="D67" i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AL67" i="1" s="1"/>
  <c r="AM67" i="1" s="1"/>
  <c r="AN67" i="1" s="1"/>
  <c r="AO67" i="1" s="1"/>
  <c r="AP67" i="1" s="1"/>
  <c r="AQ67" i="1" s="1"/>
  <c r="AR67" i="1" s="1"/>
  <c r="AS67" i="1" s="1"/>
  <c r="AT67" i="1" s="1"/>
  <c r="AU67" i="1" s="1"/>
  <c r="AV67" i="1" s="1"/>
  <c r="AW67" i="1" s="1"/>
  <c r="AX67" i="1" s="1"/>
  <c r="AY67" i="1" s="1"/>
  <c r="AZ67" i="1" s="1"/>
  <c r="BA67" i="1" s="1"/>
  <c r="BB67" i="1" s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AQ49" i="1" s="1"/>
  <c r="AR49" i="1" s="1"/>
  <c r="AS49" i="1" s="1"/>
  <c r="AT49" i="1" s="1"/>
  <c r="AU49" i="1" s="1"/>
  <c r="AV49" i="1" s="1"/>
  <c r="AW49" i="1" s="1"/>
  <c r="AX49" i="1" s="1"/>
  <c r="AY49" i="1" s="1"/>
  <c r="AZ49" i="1" s="1"/>
  <c r="BA49" i="1" s="1"/>
  <c r="BB49" i="1" s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AS48" i="1" s="1"/>
  <c r="AT48" i="1" s="1"/>
  <c r="AU48" i="1" s="1"/>
  <c r="AV48" i="1" s="1"/>
  <c r="AW48" i="1" s="1"/>
  <c r="AX48" i="1" s="1"/>
  <c r="AY48" i="1" s="1"/>
  <c r="AZ48" i="1" s="1"/>
  <c r="BA48" i="1" s="1"/>
  <c r="BB48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AQ47" i="1" s="1"/>
  <c r="AR47" i="1" s="1"/>
  <c r="AS47" i="1" s="1"/>
  <c r="AT47" i="1" s="1"/>
  <c r="AU47" i="1" s="1"/>
  <c r="AV47" i="1" s="1"/>
  <c r="AW47" i="1" s="1"/>
  <c r="AX47" i="1" s="1"/>
  <c r="AY47" i="1" s="1"/>
  <c r="AZ47" i="1" s="1"/>
  <c r="BA47" i="1" s="1"/>
  <c r="BB47" i="1" s="1"/>
  <c r="C15" i="1" l="1"/>
  <c r="C16" i="1" s="1"/>
  <c r="D24" i="7" l="1"/>
  <c r="F24" i="7" s="1"/>
  <c r="D21" i="4"/>
  <c r="C14" i="4"/>
  <c r="C13" i="4"/>
  <c r="C6" i="4"/>
  <c r="C5" i="4"/>
  <c r="C25" i="3"/>
  <c r="C11" i="3"/>
  <c r="C9" i="3"/>
  <c r="C5" i="3"/>
  <c r="G24" i="7" l="1"/>
  <c r="E24" i="7"/>
  <c r="I24" i="7"/>
  <c r="H24" i="7"/>
  <c r="C14" i="2" l="1"/>
  <c r="D29" i="9" s="1"/>
  <c r="C10" i="2"/>
  <c r="C11" i="2"/>
  <c r="C12" i="2"/>
  <c r="D27" i="9" s="1"/>
  <c r="D26" i="9" l="1"/>
  <c r="D25" i="9"/>
  <c r="E14" i="1" l="1"/>
  <c r="C13" i="2" l="1"/>
  <c r="D28" i="9" s="1"/>
  <c r="C15" i="2"/>
  <c r="D30" i="9" s="1"/>
  <c r="C16" i="2"/>
  <c r="D31" i="9" s="1"/>
  <c r="C17" i="2"/>
  <c r="D32" i="9" s="1"/>
  <c r="C18" i="2"/>
  <c r="D33" i="9" s="1"/>
  <c r="C19" i="2"/>
  <c r="D34" i="9" s="1"/>
  <c r="C20" i="2"/>
  <c r="K16" i="9" l="1"/>
  <c r="T24" i="3" s="1"/>
  <c r="C24" i="3" s="1"/>
  <c r="D35" i="9"/>
  <c r="C23" i="3" l="1"/>
  <c r="D4" i="6"/>
  <c r="D4" i="4"/>
  <c r="D4" i="3"/>
  <c r="D4" i="2"/>
  <c r="E4" i="2" s="1"/>
  <c r="D20" i="4" l="1"/>
  <c r="D32" i="3"/>
  <c r="D45" i="6"/>
  <c r="H4" i="2"/>
  <c r="I4" i="2"/>
  <c r="E18" i="3"/>
  <c r="D30" i="6"/>
  <c r="E51" i="6" l="1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D51" i="6"/>
  <c r="C55" i="6"/>
  <c r="C29" i="2"/>
  <c r="H8" i="2"/>
  <c r="H27" i="2" s="1"/>
  <c r="H49" i="6" l="1"/>
  <c r="H34" i="6"/>
  <c r="H30" i="2"/>
  <c r="H32" i="2" s="1"/>
  <c r="H35" i="2" s="1"/>
  <c r="C51" i="6"/>
  <c r="H25" i="7" l="1"/>
  <c r="H46" i="6" l="1"/>
  <c r="H31" i="6"/>
  <c r="F41" i="1" l="1"/>
  <c r="F42" i="1"/>
  <c r="F43" i="1"/>
  <c r="F40" i="1"/>
  <c r="D18" i="3" l="1"/>
  <c r="E4" i="4"/>
  <c r="F18" i="3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G21" i="4"/>
  <c r="AF21" i="4"/>
  <c r="AE21" i="4"/>
  <c r="AD21" i="4"/>
  <c r="AC21" i="4"/>
  <c r="AB21" i="4"/>
  <c r="AA21" i="4"/>
  <c r="Z21" i="4"/>
  <c r="Y21" i="4"/>
  <c r="X21" i="4"/>
  <c r="W21" i="4"/>
  <c r="W23" i="4" s="1"/>
  <c r="V21" i="4"/>
  <c r="U21" i="4"/>
  <c r="T21" i="4"/>
  <c r="S21" i="4"/>
  <c r="R21" i="4"/>
  <c r="Q21" i="4"/>
  <c r="P21" i="4"/>
  <c r="O21" i="4"/>
  <c r="N21" i="4"/>
  <c r="M21" i="4"/>
  <c r="L21" i="4"/>
  <c r="K21" i="4"/>
  <c r="K23" i="4" s="1"/>
  <c r="J21" i="4"/>
  <c r="I21" i="4"/>
  <c r="H21" i="4"/>
  <c r="G21" i="4"/>
  <c r="F21" i="4"/>
  <c r="E21" i="4"/>
  <c r="AG15" i="4"/>
  <c r="AG47" i="6" s="1"/>
  <c r="AG48" i="6" s="1"/>
  <c r="AF15" i="4"/>
  <c r="AF47" i="6" s="1"/>
  <c r="AF48" i="6" s="1"/>
  <c r="AE15" i="4"/>
  <c r="AE47" i="6" s="1"/>
  <c r="AE48" i="6" s="1"/>
  <c r="AD15" i="4"/>
  <c r="AD47" i="6" s="1"/>
  <c r="AD48" i="6" s="1"/>
  <c r="AC15" i="4"/>
  <c r="AC47" i="6" s="1"/>
  <c r="AC48" i="6" s="1"/>
  <c r="AB15" i="4"/>
  <c r="AB47" i="6" s="1"/>
  <c r="AB48" i="6" s="1"/>
  <c r="AA15" i="4"/>
  <c r="AA47" i="6" s="1"/>
  <c r="AA48" i="6" s="1"/>
  <c r="Z15" i="4"/>
  <c r="Z47" i="6" s="1"/>
  <c r="Z48" i="6" s="1"/>
  <c r="Y15" i="4"/>
  <c r="Y47" i="6" s="1"/>
  <c r="Y48" i="6" s="1"/>
  <c r="X15" i="4"/>
  <c r="X47" i="6" s="1"/>
  <c r="X48" i="6" s="1"/>
  <c r="W15" i="4"/>
  <c r="W47" i="6" s="1"/>
  <c r="W48" i="6" s="1"/>
  <c r="V15" i="4"/>
  <c r="V47" i="6" s="1"/>
  <c r="V48" i="6" s="1"/>
  <c r="U15" i="4"/>
  <c r="U47" i="6" s="1"/>
  <c r="U48" i="6" s="1"/>
  <c r="T15" i="4"/>
  <c r="T47" i="6" s="1"/>
  <c r="T48" i="6" s="1"/>
  <c r="S15" i="4"/>
  <c r="S47" i="6" s="1"/>
  <c r="S48" i="6" s="1"/>
  <c r="R15" i="4"/>
  <c r="R47" i="6" s="1"/>
  <c r="R48" i="6" s="1"/>
  <c r="Q15" i="4"/>
  <c r="Q47" i="6" s="1"/>
  <c r="Q48" i="6" s="1"/>
  <c r="P15" i="4"/>
  <c r="P47" i="6" s="1"/>
  <c r="P48" i="6" s="1"/>
  <c r="O15" i="4"/>
  <c r="O47" i="6" s="1"/>
  <c r="O48" i="6" s="1"/>
  <c r="N15" i="4"/>
  <c r="N47" i="6" s="1"/>
  <c r="N48" i="6" s="1"/>
  <c r="M15" i="4"/>
  <c r="M47" i="6" s="1"/>
  <c r="M48" i="6" s="1"/>
  <c r="L15" i="4"/>
  <c r="L47" i="6" s="1"/>
  <c r="L48" i="6" s="1"/>
  <c r="K15" i="4"/>
  <c r="K47" i="6" s="1"/>
  <c r="K48" i="6" s="1"/>
  <c r="J15" i="4"/>
  <c r="J47" i="6" s="1"/>
  <c r="J48" i="6" s="1"/>
  <c r="I15" i="4"/>
  <c r="I47" i="6" s="1"/>
  <c r="H15" i="4"/>
  <c r="H47" i="6" s="1"/>
  <c r="G15" i="4"/>
  <c r="G47" i="6" s="1"/>
  <c r="F15" i="4"/>
  <c r="F47" i="6" s="1"/>
  <c r="E15" i="4"/>
  <c r="E47" i="6" s="1"/>
  <c r="D15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J8" i="2"/>
  <c r="J27" i="2" s="1"/>
  <c r="I8" i="2"/>
  <c r="I27" i="2" s="1"/>
  <c r="G8" i="2"/>
  <c r="F8" i="2"/>
  <c r="E8" i="2"/>
  <c r="E27" i="2" s="1"/>
  <c r="D27" i="2"/>
  <c r="C28" i="2"/>
  <c r="C26" i="2"/>
  <c r="C25" i="2"/>
  <c r="C24" i="2"/>
  <c r="C23" i="2"/>
  <c r="C21" i="2"/>
  <c r="C9" i="2"/>
  <c r="C7" i="2"/>
  <c r="C6" i="2"/>
  <c r="C5" i="2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D33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S4" i="4"/>
  <c r="S20" i="4" s="1"/>
  <c r="T4" i="4"/>
  <c r="U4" i="4"/>
  <c r="V4" i="4"/>
  <c r="W4" i="4"/>
  <c r="X4" i="4"/>
  <c r="Y4" i="4"/>
  <c r="Y20" i="4" s="1"/>
  <c r="Z4" i="4"/>
  <c r="AA4" i="4"/>
  <c r="AB4" i="4"/>
  <c r="AC4" i="4"/>
  <c r="AD4" i="4"/>
  <c r="AE4" i="4"/>
  <c r="AF4" i="4"/>
  <c r="AG4" i="4"/>
  <c r="AG20" i="4" s="1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E4" i="3"/>
  <c r="AF4" i="3"/>
  <c r="AG4" i="3"/>
  <c r="Z4" i="3"/>
  <c r="AA4" i="3"/>
  <c r="AB4" i="3"/>
  <c r="AC4" i="3"/>
  <c r="AD4" i="3"/>
  <c r="R4" i="3"/>
  <c r="S4" i="3"/>
  <c r="T4" i="3"/>
  <c r="U4" i="3"/>
  <c r="V4" i="3"/>
  <c r="W4" i="3"/>
  <c r="X4" i="3"/>
  <c r="Y4" i="3"/>
  <c r="H4" i="3"/>
  <c r="I4" i="3"/>
  <c r="J4" i="3"/>
  <c r="K4" i="3"/>
  <c r="L4" i="3"/>
  <c r="M4" i="3"/>
  <c r="N4" i="3"/>
  <c r="O4" i="3"/>
  <c r="P4" i="3"/>
  <c r="Q4" i="3"/>
  <c r="G4" i="3"/>
  <c r="F4" i="2"/>
  <c r="F4" i="4"/>
  <c r="F4" i="3"/>
  <c r="E4" i="3"/>
  <c r="G18" i="3"/>
  <c r="G4" i="2"/>
  <c r="E4" i="6"/>
  <c r="G4" i="6"/>
  <c r="K4" i="6"/>
  <c r="O4" i="6"/>
  <c r="S4" i="6"/>
  <c r="W4" i="6"/>
  <c r="AA4" i="6"/>
  <c r="AE4" i="6"/>
  <c r="AE17" i="6" s="1"/>
  <c r="H4" i="6"/>
  <c r="L4" i="6"/>
  <c r="P4" i="6"/>
  <c r="T4" i="6"/>
  <c r="X4" i="6"/>
  <c r="AB4" i="6"/>
  <c r="AF4" i="6"/>
  <c r="I4" i="6"/>
  <c r="M4" i="6"/>
  <c r="Q4" i="6"/>
  <c r="U4" i="6"/>
  <c r="Y4" i="6"/>
  <c r="AC4" i="6"/>
  <c r="AG4" i="6"/>
  <c r="J4" i="6"/>
  <c r="N4" i="6"/>
  <c r="R4" i="6"/>
  <c r="V4" i="6"/>
  <c r="Z4" i="6"/>
  <c r="AD4" i="6"/>
  <c r="F4" i="6"/>
  <c r="D17" i="6"/>
  <c r="D12" i="4"/>
  <c r="D18" i="6" l="1"/>
  <c r="D5" i="6"/>
  <c r="E5" i="6"/>
  <c r="E18" i="6"/>
  <c r="C31" i="2"/>
  <c r="O23" i="4"/>
  <c r="AA23" i="4"/>
  <c r="P23" i="4"/>
  <c r="AB23" i="4"/>
  <c r="E34" i="6"/>
  <c r="E49" i="6"/>
  <c r="I49" i="6"/>
  <c r="I34" i="6"/>
  <c r="D24" i="9"/>
  <c r="L23" i="4"/>
  <c r="L7" i="6" s="1"/>
  <c r="X23" i="4"/>
  <c r="X20" i="6" s="1"/>
  <c r="C10" i="3"/>
  <c r="C33" i="3"/>
  <c r="C39" i="3"/>
  <c r="D47" i="6"/>
  <c r="C47" i="6" s="1"/>
  <c r="C15" i="4"/>
  <c r="AF38" i="3"/>
  <c r="C7" i="4"/>
  <c r="C21" i="4"/>
  <c r="AG38" i="3"/>
  <c r="C12" i="3"/>
  <c r="C37" i="3"/>
  <c r="G23" i="4"/>
  <c r="G7" i="6" s="1"/>
  <c r="S23" i="4"/>
  <c r="S20" i="6" s="1"/>
  <c r="AE23" i="4"/>
  <c r="AE7" i="6" s="1"/>
  <c r="H4" i="9"/>
  <c r="H23" i="4"/>
  <c r="H7" i="6" s="1"/>
  <c r="T23" i="4"/>
  <c r="T7" i="6" s="1"/>
  <c r="AF23" i="4"/>
  <c r="AF7" i="6" s="1"/>
  <c r="C26" i="3"/>
  <c r="C22" i="4"/>
  <c r="D36" i="9"/>
  <c r="O20" i="6"/>
  <c r="O7" i="6"/>
  <c r="W20" i="6"/>
  <c r="W7" i="6"/>
  <c r="P7" i="6"/>
  <c r="P20" i="6"/>
  <c r="AB7" i="6"/>
  <c r="AB20" i="6"/>
  <c r="E23" i="4"/>
  <c r="I23" i="4"/>
  <c r="M23" i="4"/>
  <c r="Q23" i="4"/>
  <c r="U23" i="4"/>
  <c r="Y23" i="4"/>
  <c r="AC23" i="4"/>
  <c r="AG23" i="4"/>
  <c r="K20" i="6"/>
  <c r="K7" i="6"/>
  <c r="AA20" i="6"/>
  <c r="AA7" i="6"/>
  <c r="N27" i="3"/>
  <c r="N50" i="6" s="1"/>
  <c r="N52" i="6" s="1"/>
  <c r="N53" i="6" s="1"/>
  <c r="V27" i="3"/>
  <c r="V50" i="6" s="1"/>
  <c r="V52" i="6" s="1"/>
  <c r="V53" i="6" s="1"/>
  <c r="E50" i="6"/>
  <c r="D13" i="3"/>
  <c r="Q27" i="3"/>
  <c r="Q50" i="6" s="1"/>
  <c r="Q52" i="6" s="1"/>
  <c r="Q53" i="6" s="1"/>
  <c r="E13" i="3"/>
  <c r="H38" i="3"/>
  <c r="L38" i="3"/>
  <c r="P38" i="3"/>
  <c r="T38" i="3"/>
  <c r="X38" i="3"/>
  <c r="AB38" i="3"/>
  <c r="H40" i="3"/>
  <c r="L40" i="3"/>
  <c r="P40" i="3"/>
  <c r="T40" i="3"/>
  <c r="X40" i="3"/>
  <c r="AB40" i="3"/>
  <c r="AF40" i="3"/>
  <c r="E38" i="3"/>
  <c r="I38" i="3"/>
  <c r="Q38" i="3"/>
  <c r="U38" i="3"/>
  <c r="Y38" i="3"/>
  <c r="K38" i="3"/>
  <c r="S38" i="3"/>
  <c r="AA38" i="3"/>
  <c r="E40" i="3"/>
  <c r="I40" i="3"/>
  <c r="U40" i="3"/>
  <c r="Y40" i="3"/>
  <c r="H27" i="3"/>
  <c r="H50" i="6" s="1"/>
  <c r="H52" i="6" s="1"/>
  <c r="X27" i="3"/>
  <c r="X50" i="6" s="1"/>
  <c r="X52" i="6" s="1"/>
  <c r="X53" i="6" s="1"/>
  <c r="F27" i="3"/>
  <c r="F50" i="6" s="1"/>
  <c r="H13" i="3"/>
  <c r="L13" i="3"/>
  <c r="P13" i="3"/>
  <c r="T13" i="3"/>
  <c r="X13" i="3"/>
  <c r="AB13" i="3"/>
  <c r="AF13" i="3"/>
  <c r="M38" i="3"/>
  <c r="I27" i="3"/>
  <c r="I50" i="6" s="1"/>
  <c r="U27" i="3"/>
  <c r="U50" i="6" s="1"/>
  <c r="U52" i="6" s="1"/>
  <c r="U53" i="6" s="1"/>
  <c r="Y27" i="3"/>
  <c r="Y50" i="6" s="1"/>
  <c r="Y52" i="6" s="1"/>
  <c r="Y53" i="6" s="1"/>
  <c r="G13" i="3"/>
  <c r="K13" i="3"/>
  <c r="O13" i="3"/>
  <c r="S13" i="3"/>
  <c r="W13" i="3"/>
  <c r="AA13" i="3"/>
  <c r="AE13" i="3"/>
  <c r="AC38" i="3"/>
  <c r="G40" i="3"/>
  <c r="K40" i="3"/>
  <c r="O40" i="3"/>
  <c r="S40" i="3"/>
  <c r="W40" i="3"/>
  <c r="AA40" i="3"/>
  <c r="AE40" i="3"/>
  <c r="M40" i="3"/>
  <c r="Q40" i="3"/>
  <c r="AC40" i="3"/>
  <c r="AG40" i="3"/>
  <c r="G27" i="2"/>
  <c r="I30" i="2"/>
  <c r="I32" i="2" s="1"/>
  <c r="J30" i="2"/>
  <c r="J32" i="2" s="1"/>
  <c r="I12" i="4"/>
  <c r="S12" i="4"/>
  <c r="AG12" i="4"/>
  <c r="Y12" i="4"/>
  <c r="V17" i="6"/>
  <c r="V45" i="6"/>
  <c r="V30" i="6"/>
  <c r="AG17" i="6"/>
  <c r="AG45" i="6"/>
  <c r="AG30" i="6"/>
  <c r="Q17" i="6"/>
  <c r="Q45" i="6"/>
  <c r="Q30" i="6"/>
  <c r="AB17" i="6"/>
  <c r="AB45" i="6"/>
  <c r="AB30" i="6"/>
  <c r="L17" i="6"/>
  <c r="L45" i="6"/>
  <c r="L30" i="6"/>
  <c r="AA17" i="6"/>
  <c r="AA30" i="6"/>
  <c r="AA45" i="6"/>
  <c r="K17" i="6"/>
  <c r="K30" i="6"/>
  <c r="K45" i="6"/>
  <c r="N32" i="3"/>
  <c r="J32" i="3"/>
  <c r="X32" i="3"/>
  <c r="T32" i="3"/>
  <c r="AC32" i="3"/>
  <c r="AG32" i="3"/>
  <c r="AE12" i="4"/>
  <c r="AE20" i="4"/>
  <c r="AA12" i="4"/>
  <c r="AA20" i="4"/>
  <c r="X12" i="4"/>
  <c r="X20" i="4"/>
  <c r="T12" i="4"/>
  <c r="T20" i="4"/>
  <c r="M12" i="4"/>
  <c r="M20" i="4"/>
  <c r="F17" i="6"/>
  <c r="F45" i="6"/>
  <c r="F30" i="6"/>
  <c r="R17" i="6"/>
  <c r="R30" i="6"/>
  <c r="R45" i="6"/>
  <c r="AC17" i="6"/>
  <c r="AC30" i="6"/>
  <c r="AC45" i="6"/>
  <c r="M17" i="6"/>
  <c r="M30" i="6"/>
  <c r="M45" i="6"/>
  <c r="X17" i="6"/>
  <c r="X45" i="6"/>
  <c r="X30" i="6"/>
  <c r="H17" i="6"/>
  <c r="H45" i="6"/>
  <c r="H30" i="6"/>
  <c r="W17" i="6"/>
  <c r="W30" i="6"/>
  <c r="W45" i="6"/>
  <c r="G17" i="6"/>
  <c r="G30" i="6"/>
  <c r="G45" i="6"/>
  <c r="E32" i="3"/>
  <c r="G32" i="3"/>
  <c r="Q32" i="3"/>
  <c r="M32" i="3"/>
  <c r="I32" i="3"/>
  <c r="W32" i="3"/>
  <c r="S32" i="3"/>
  <c r="AB32" i="3"/>
  <c r="AF32" i="3"/>
  <c r="AD12" i="4"/>
  <c r="AD20" i="4"/>
  <c r="Z12" i="4"/>
  <c r="Z20" i="4"/>
  <c r="W12" i="4"/>
  <c r="W20" i="4"/>
  <c r="P12" i="4"/>
  <c r="P20" i="4"/>
  <c r="L12" i="4"/>
  <c r="L20" i="4"/>
  <c r="AD17" i="6"/>
  <c r="AD30" i="6"/>
  <c r="AD45" i="6"/>
  <c r="N17" i="6"/>
  <c r="N30" i="6"/>
  <c r="N45" i="6"/>
  <c r="Y17" i="6"/>
  <c r="Y30" i="6"/>
  <c r="Y45" i="6"/>
  <c r="I17" i="6"/>
  <c r="I30" i="6"/>
  <c r="I45" i="6"/>
  <c r="T17" i="6"/>
  <c r="T45" i="6"/>
  <c r="T30" i="6"/>
  <c r="S17" i="6"/>
  <c r="S30" i="6"/>
  <c r="S45" i="6"/>
  <c r="E17" i="6"/>
  <c r="E45" i="6"/>
  <c r="E30" i="6"/>
  <c r="F12" i="4"/>
  <c r="F20" i="4"/>
  <c r="P32" i="3"/>
  <c r="L32" i="3"/>
  <c r="H32" i="3"/>
  <c r="V32" i="3"/>
  <c r="R32" i="3"/>
  <c r="AA32" i="3"/>
  <c r="AE32" i="3"/>
  <c r="AC12" i="4"/>
  <c r="AC20" i="4"/>
  <c r="V12" i="4"/>
  <c r="V20" i="4"/>
  <c r="R12" i="4"/>
  <c r="R20" i="4"/>
  <c r="O12" i="4"/>
  <c r="O20" i="4"/>
  <c r="K12" i="4"/>
  <c r="K20" i="4"/>
  <c r="H12" i="4"/>
  <c r="H20" i="4"/>
  <c r="E12" i="4"/>
  <c r="E20" i="4"/>
  <c r="Z17" i="6"/>
  <c r="Z45" i="6"/>
  <c r="Z30" i="6"/>
  <c r="J17" i="6"/>
  <c r="J45" i="6"/>
  <c r="J30" i="6"/>
  <c r="U17" i="6"/>
  <c r="U45" i="6"/>
  <c r="U30" i="6"/>
  <c r="AF17" i="6"/>
  <c r="AF45" i="6"/>
  <c r="AF30" i="6"/>
  <c r="P17" i="6"/>
  <c r="P45" i="6"/>
  <c r="P30" i="6"/>
  <c r="AE30" i="6"/>
  <c r="AE45" i="6"/>
  <c r="O17" i="6"/>
  <c r="O30" i="6"/>
  <c r="O45" i="6"/>
  <c r="F32" i="3"/>
  <c r="O32" i="3"/>
  <c r="K32" i="3"/>
  <c r="Y32" i="3"/>
  <c r="U32" i="3"/>
  <c r="AD32" i="3"/>
  <c r="Z32" i="3"/>
  <c r="AF12" i="4"/>
  <c r="AF20" i="4"/>
  <c r="AB12" i="4"/>
  <c r="AB20" i="4"/>
  <c r="U12" i="4"/>
  <c r="U20" i="4"/>
  <c r="Q12" i="4"/>
  <c r="N12" i="4"/>
  <c r="N20" i="4"/>
  <c r="J12" i="4"/>
  <c r="J20" i="4"/>
  <c r="G12" i="4"/>
  <c r="G20" i="4"/>
  <c r="E30" i="2"/>
  <c r="E32" i="2" s="1"/>
  <c r="D30" i="2"/>
  <c r="H48" i="6"/>
  <c r="D40" i="3"/>
  <c r="J27" i="3"/>
  <c r="J50" i="6" s="1"/>
  <c r="J52" i="6" s="1"/>
  <c r="J53" i="6" s="1"/>
  <c r="R27" i="3"/>
  <c r="R50" i="6" s="1"/>
  <c r="R52" i="6" s="1"/>
  <c r="R53" i="6" s="1"/>
  <c r="Z27" i="3"/>
  <c r="Z50" i="6" s="1"/>
  <c r="Z52" i="6" s="1"/>
  <c r="Z53" i="6" s="1"/>
  <c r="L27" i="3"/>
  <c r="L50" i="6" s="1"/>
  <c r="L52" i="6" s="1"/>
  <c r="L53" i="6" s="1"/>
  <c r="G27" i="3"/>
  <c r="G50" i="6" s="1"/>
  <c r="K27" i="3"/>
  <c r="K50" i="6" s="1"/>
  <c r="K52" i="6" s="1"/>
  <c r="K53" i="6" s="1"/>
  <c r="O27" i="3"/>
  <c r="O50" i="6" s="1"/>
  <c r="O52" i="6" s="1"/>
  <c r="O53" i="6" s="1"/>
  <c r="S27" i="3"/>
  <c r="S50" i="6" s="1"/>
  <c r="S52" i="6" s="1"/>
  <c r="S53" i="6" s="1"/>
  <c r="W27" i="3"/>
  <c r="W50" i="6" s="1"/>
  <c r="W52" i="6" s="1"/>
  <c r="W53" i="6" s="1"/>
  <c r="AA27" i="3"/>
  <c r="AA50" i="6" s="1"/>
  <c r="AA52" i="6" s="1"/>
  <c r="AA53" i="6" s="1"/>
  <c r="AE27" i="3"/>
  <c r="AE50" i="6" s="1"/>
  <c r="AE52" i="6" s="1"/>
  <c r="AE53" i="6" s="1"/>
  <c r="M27" i="3"/>
  <c r="M50" i="6" s="1"/>
  <c r="M52" i="6" s="1"/>
  <c r="M53" i="6" s="1"/>
  <c r="AC27" i="3"/>
  <c r="AC50" i="6" s="1"/>
  <c r="AC52" i="6" s="1"/>
  <c r="AC53" i="6" s="1"/>
  <c r="AG27" i="3"/>
  <c r="AG50" i="6" s="1"/>
  <c r="AG52" i="6" s="1"/>
  <c r="AG53" i="6" s="1"/>
  <c r="I13" i="3"/>
  <c r="M13" i="3"/>
  <c r="Q13" i="3"/>
  <c r="U13" i="3"/>
  <c r="Y13" i="3"/>
  <c r="AC13" i="3"/>
  <c r="AG13" i="3"/>
  <c r="G38" i="3"/>
  <c r="O38" i="3"/>
  <c r="W38" i="3"/>
  <c r="F40" i="3"/>
  <c r="J40" i="3"/>
  <c r="N40" i="3"/>
  <c r="R40" i="3"/>
  <c r="V40" i="3"/>
  <c r="Z40" i="3"/>
  <c r="AD40" i="3"/>
  <c r="AD27" i="3"/>
  <c r="AD50" i="6" s="1"/>
  <c r="AD52" i="6" s="1"/>
  <c r="AD53" i="6" s="1"/>
  <c r="P27" i="3"/>
  <c r="P50" i="6" s="1"/>
  <c r="P52" i="6" s="1"/>
  <c r="P53" i="6" s="1"/>
  <c r="T27" i="3"/>
  <c r="T50" i="6" s="1"/>
  <c r="T52" i="6" s="1"/>
  <c r="T53" i="6" s="1"/>
  <c r="AB27" i="3"/>
  <c r="AB50" i="6" s="1"/>
  <c r="AB52" i="6" s="1"/>
  <c r="AB53" i="6" s="1"/>
  <c r="AF27" i="3"/>
  <c r="AF50" i="6" s="1"/>
  <c r="AF52" i="6" s="1"/>
  <c r="AF53" i="6" s="1"/>
  <c r="F13" i="3"/>
  <c r="J13" i="3"/>
  <c r="N13" i="3"/>
  <c r="R13" i="3"/>
  <c r="V13" i="3"/>
  <c r="Z13" i="3"/>
  <c r="AD13" i="3"/>
  <c r="F38" i="3"/>
  <c r="J38" i="3"/>
  <c r="N38" i="3"/>
  <c r="R38" i="3"/>
  <c r="V38" i="3"/>
  <c r="Z38" i="3"/>
  <c r="AD38" i="3"/>
  <c r="D38" i="3"/>
  <c r="AE38" i="3"/>
  <c r="D23" i="4"/>
  <c r="F27" i="2"/>
  <c r="C8" i="2"/>
  <c r="F23" i="4"/>
  <c r="J23" i="4"/>
  <c r="N23" i="4"/>
  <c r="R23" i="4"/>
  <c r="V23" i="4"/>
  <c r="Z23" i="4"/>
  <c r="AD23" i="4"/>
  <c r="L32" i="6" l="1"/>
  <c r="L33" i="6" s="1"/>
  <c r="G32" i="6"/>
  <c r="AA32" i="6"/>
  <c r="AA33" i="6" s="1"/>
  <c r="AF32" i="6"/>
  <c r="AF33" i="6" s="1"/>
  <c r="AB32" i="6"/>
  <c r="AB33" i="6" s="1"/>
  <c r="T32" i="6"/>
  <c r="T33" i="6" s="1"/>
  <c r="K32" i="6"/>
  <c r="K33" i="6" s="1"/>
  <c r="O32" i="6"/>
  <c r="O33" i="6" s="1"/>
  <c r="P32" i="6"/>
  <c r="P33" i="6" s="1"/>
  <c r="W32" i="6"/>
  <c r="W33" i="6" s="1"/>
  <c r="AE32" i="6"/>
  <c r="AE33" i="6" s="1"/>
  <c r="I52" i="6"/>
  <c r="X7" i="6"/>
  <c r="L20" i="6"/>
  <c r="G49" i="6"/>
  <c r="G34" i="6"/>
  <c r="F34" i="6"/>
  <c r="F49" i="6"/>
  <c r="D49" i="6"/>
  <c r="D34" i="6"/>
  <c r="S7" i="6"/>
  <c r="AE20" i="6"/>
  <c r="H20" i="6"/>
  <c r="G20" i="6"/>
  <c r="D38" i="9"/>
  <c r="E37" i="9" s="1"/>
  <c r="T20" i="6"/>
  <c r="C40" i="3"/>
  <c r="C13" i="3"/>
  <c r="C38" i="3"/>
  <c r="C5" i="6"/>
  <c r="B3" i="45" s="1"/>
  <c r="AF20" i="6"/>
  <c r="D50" i="6"/>
  <c r="C50" i="6" s="1"/>
  <c r="C27" i="3"/>
  <c r="C23" i="4"/>
  <c r="C5" i="7" s="1"/>
  <c r="J35" i="2"/>
  <c r="J25" i="7"/>
  <c r="I35" i="2"/>
  <c r="I25" i="7"/>
  <c r="Y7" i="6"/>
  <c r="Y20" i="6"/>
  <c r="U7" i="6"/>
  <c r="U20" i="6"/>
  <c r="E7" i="6"/>
  <c r="E20" i="6"/>
  <c r="AG7" i="6"/>
  <c r="AG20" i="6"/>
  <c r="Q7" i="6"/>
  <c r="Q20" i="6"/>
  <c r="AD7" i="6"/>
  <c r="AD20" i="6"/>
  <c r="N7" i="6"/>
  <c r="N20" i="6"/>
  <c r="I7" i="6"/>
  <c r="I20" i="6"/>
  <c r="Z20" i="6"/>
  <c r="Z7" i="6"/>
  <c r="J20" i="6"/>
  <c r="J7" i="6"/>
  <c r="V7" i="6"/>
  <c r="V20" i="6"/>
  <c r="F20" i="6"/>
  <c r="F7" i="6"/>
  <c r="R20" i="6"/>
  <c r="R7" i="6"/>
  <c r="D20" i="6"/>
  <c r="D7" i="6"/>
  <c r="AC7" i="6"/>
  <c r="AC20" i="6"/>
  <c r="M7" i="6"/>
  <c r="M20" i="6"/>
  <c r="AG41" i="3"/>
  <c r="S41" i="3"/>
  <c r="AD41" i="3"/>
  <c r="AA41" i="3"/>
  <c r="W41" i="3"/>
  <c r="AC41" i="3"/>
  <c r="M41" i="3"/>
  <c r="K41" i="3"/>
  <c r="AE41" i="3"/>
  <c r="G41" i="3"/>
  <c r="Y41" i="3"/>
  <c r="Q41" i="3"/>
  <c r="AF41" i="3"/>
  <c r="X41" i="3"/>
  <c r="P41" i="3"/>
  <c r="H41" i="3"/>
  <c r="Z41" i="3"/>
  <c r="J41" i="3"/>
  <c r="E41" i="3"/>
  <c r="H53" i="6"/>
  <c r="O41" i="3"/>
  <c r="U41" i="3"/>
  <c r="I41" i="3"/>
  <c r="AB41" i="3"/>
  <c r="T41" i="3"/>
  <c r="L41" i="3"/>
  <c r="F30" i="2"/>
  <c r="G30" i="2"/>
  <c r="G32" i="2" s="1"/>
  <c r="E35" i="2"/>
  <c r="E25" i="7"/>
  <c r="E52" i="6"/>
  <c r="H32" i="6"/>
  <c r="H33" i="6" s="1"/>
  <c r="V41" i="3"/>
  <c r="N41" i="3"/>
  <c r="F41" i="3"/>
  <c r="R41" i="3"/>
  <c r="D32" i="2"/>
  <c r="D41" i="3"/>
  <c r="C27" i="2"/>
  <c r="C3" i="7" s="1"/>
  <c r="P19" i="6" l="1"/>
  <c r="P22" i="6" s="1"/>
  <c r="P6" i="6"/>
  <c r="P9" i="6" s="1"/>
  <c r="V19" i="6"/>
  <c r="V6" i="6"/>
  <c r="M6" i="6"/>
  <c r="M19" i="6"/>
  <c r="AC19" i="6"/>
  <c r="AC22" i="6" s="1"/>
  <c r="AC6" i="6"/>
  <c r="Z19" i="6"/>
  <c r="Z22" i="6" s="1"/>
  <c r="Z6" i="6"/>
  <c r="Z9" i="6" s="1"/>
  <c r="AA6" i="6"/>
  <c r="AA9" i="6" s="1"/>
  <c r="AA19" i="6"/>
  <c r="AA22" i="6" s="1"/>
  <c r="AD19" i="6"/>
  <c r="AD22" i="6" s="1"/>
  <c r="AD6" i="6"/>
  <c r="L19" i="6"/>
  <c r="L22" i="6" s="1"/>
  <c r="L6" i="6"/>
  <c r="L9" i="6" s="1"/>
  <c r="X19" i="6"/>
  <c r="X22" i="6" s="1"/>
  <c r="X6" i="6"/>
  <c r="X9" i="6" s="1"/>
  <c r="S6" i="6"/>
  <c r="S9" i="6" s="1"/>
  <c r="S19" i="6"/>
  <c r="S22" i="6" s="1"/>
  <c r="V22" i="6"/>
  <c r="AG6" i="6"/>
  <c r="AG35" i="6" s="1"/>
  <c r="AG36" i="6" s="1"/>
  <c r="AG37" i="6" s="1"/>
  <c r="AG39" i="6" s="1"/>
  <c r="AG19" i="6"/>
  <c r="K6" i="6"/>
  <c r="K9" i="6" s="1"/>
  <c r="K19" i="6"/>
  <c r="K22" i="6" s="1"/>
  <c r="J19" i="6"/>
  <c r="J6" i="6"/>
  <c r="Q19" i="6"/>
  <c r="Q22" i="6" s="1"/>
  <c r="Q6" i="6"/>
  <c r="M22" i="6"/>
  <c r="I6" i="6"/>
  <c r="I9" i="6" s="1"/>
  <c r="I19" i="6"/>
  <c r="AE6" i="6"/>
  <c r="AE9" i="6" s="1"/>
  <c r="AE19" i="6"/>
  <c r="AE22" i="6" s="1"/>
  <c r="W19" i="6"/>
  <c r="W22" i="6" s="1"/>
  <c r="W6" i="6"/>
  <c r="W9" i="6" s="1"/>
  <c r="H19" i="6"/>
  <c r="H6" i="6"/>
  <c r="H9" i="6" s="1"/>
  <c r="AF19" i="6"/>
  <c r="AF22" i="6" s="1"/>
  <c r="AF6" i="6"/>
  <c r="AF9" i="6" s="1"/>
  <c r="R19" i="6"/>
  <c r="R22" i="6" s="1"/>
  <c r="R6" i="6"/>
  <c r="AB19" i="6"/>
  <c r="AB22" i="6" s="1"/>
  <c r="AB6" i="6"/>
  <c r="AB9" i="6" s="1"/>
  <c r="F6" i="6"/>
  <c r="F9" i="6" s="1"/>
  <c r="F19" i="6"/>
  <c r="J22" i="6"/>
  <c r="N6" i="6"/>
  <c r="N9" i="6" s="1"/>
  <c r="N19" i="6"/>
  <c r="N22" i="6" s="1"/>
  <c r="U19" i="6"/>
  <c r="U22" i="6" s="1"/>
  <c r="U6" i="6"/>
  <c r="U9" i="6" s="1"/>
  <c r="G19" i="6"/>
  <c r="G6" i="6"/>
  <c r="G9" i="6" s="1"/>
  <c r="O6" i="6"/>
  <c r="O9" i="6" s="1"/>
  <c r="O19" i="6"/>
  <c r="O22" i="6" s="1"/>
  <c r="T19" i="6"/>
  <c r="T22" i="6" s="1"/>
  <c r="T6" i="6"/>
  <c r="T9" i="6" s="1"/>
  <c r="Y6" i="6"/>
  <c r="Y9" i="6" s="1"/>
  <c r="Y19" i="6"/>
  <c r="Y22" i="6" s="1"/>
  <c r="E6" i="6"/>
  <c r="E9" i="6" s="1"/>
  <c r="E19" i="6"/>
  <c r="D6" i="6"/>
  <c r="D9" i="6" s="1"/>
  <c r="D19" i="6"/>
  <c r="AD32" i="6"/>
  <c r="AD33" i="6" s="1"/>
  <c r="AD9" i="6"/>
  <c r="AG32" i="6"/>
  <c r="AG33" i="6" s="1"/>
  <c r="S32" i="6"/>
  <c r="S33" i="6" s="1"/>
  <c r="AC32" i="6"/>
  <c r="AC33" i="6" s="1"/>
  <c r="AC9" i="6"/>
  <c r="E32" i="6"/>
  <c r="X32" i="6"/>
  <c r="X33" i="6" s="1"/>
  <c r="Q32" i="6"/>
  <c r="Q33" i="6" s="1"/>
  <c r="Q9" i="6"/>
  <c r="U32" i="6"/>
  <c r="U33" i="6" s="1"/>
  <c r="V32" i="6"/>
  <c r="V33" i="6" s="1"/>
  <c r="V9" i="6"/>
  <c r="Z32" i="6"/>
  <c r="Z33" i="6" s="1"/>
  <c r="R32" i="6"/>
  <c r="R33" i="6" s="1"/>
  <c r="R9" i="6"/>
  <c r="D3" i="7"/>
  <c r="N32" i="6"/>
  <c r="N33" i="6" s="1"/>
  <c r="Y32" i="6"/>
  <c r="Y33" i="6" s="1"/>
  <c r="J32" i="6"/>
  <c r="J33" i="6" s="1"/>
  <c r="J9" i="6"/>
  <c r="M32" i="6"/>
  <c r="M33" i="6" s="1"/>
  <c r="M9" i="6"/>
  <c r="I32" i="6"/>
  <c r="F32" i="6"/>
  <c r="C34" i="6"/>
  <c r="E36" i="9"/>
  <c r="D35" i="2"/>
  <c r="O12" i="45"/>
  <c r="E46" i="6"/>
  <c r="E48" i="6" s="1"/>
  <c r="E53" i="6" s="1"/>
  <c r="E31" i="6"/>
  <c r="E33" i="6" s="1"/>
  <c r="I46" i="6"/>
  <c r="I48" i="6" s="1"/>
  <c r="I53" i="6" s="1"/>
  <c r="I31" i="6"/>
  <c r="I33" i="6" s="1"/>
  <c r="E35" i="9"/>
  <c r="E28" i="9"/>
  <c r="E29" i="9"/>
  <c r="E30" i="9"/>
  <c r="E32" i="9"/>
  <c r="E33" i="9"/>
  <c r="E25" i="9"/>
  <c r="E24" i="9"/>
  <c r="E26" i="9"/>
  <c r="E31" i="9"/>
  <c r="E27" i="9"/>
  <c r="E34" i="9"/>
  <c r="C20" i="6"/>
  <c r="C41" i="3"/>
  <c r="C6" i="7" s="1"/>
  <c r="D32" i="6"/>
  <c r="C7" i="6"/>
  <c r="D25" i="7"/>
  <c r="C30" i="2"/>
  <c r="F52" i="6"/>
  <c r="G35" i="2"/>
  <c r="G25" i="7"/>
  <c r="F32" i="2"/>
  <c r="C32" i="2" s="1"/>
  <c r="G52" i="6"/>
  <c r="D52" i="6"/>
  <c r="C34" i="2"/>
  <c r="C13" i="7" s="1"/>
  <c r="C15" i="7" s="1"/>
  <c r="C32" i="6" l="1"/>
  <c r="D31" i="6"/>
  <c r="AC35" i="6"/>
  <c r="AC36" i="6" s="1"/>
  <c r="AC37" i="6" s="1"/>
  <c r="AC39" i="6" s="1"/>
  <c r="Q35" i="6"/>
  <c r="Q36" i="6" s="1"/>
  <c r="Q37" i="6" s="1"/>
  <c r="Q39" i="6" s="1"/>
  <c r="F35" i="6"/>
  <c r="AE35" i="6"/>
  <c r="AE36" i="6" s="1"/>
  <c r="AE37" i="6" s="1"/>
  <c r="AE39" i="6" s="1"/>
  <c r="G35" i="6"/>
  <c r="G36" i="6" s="1"/>
  <c r="G37" i="6" s="1"/>
  <c r="G39" i="6" s="1"/>
  <c r="P35" i="6"/>
  <c r="P36" i="6" s="1"/>
  <c r="P37" i="6" s="1"/>
  <c r="P39" i="6" s="1"/>
  <c r="E39" i="9"/>
  <c r="E40" i="9" s="1"/>
  <c r="H35" i="6"/>
  <c r="H36" i="6" s="1"/>
  <c r="H37" i="6" s="1"/>
  <c r="H39" i="6" s="1"/>
  <c r="M35" i="6"/>
  <c r="M36" i="6" s="1"/>
  <c r="M37" i="6" s="1"/>
  <c r="M39" i="6" s="1"/>
  <c r="AD35" i="6"/>
  <c r="AD36" i="6" s="1"/>
  <c r="AD37" i="6" s="1"/>
  <c r="AD39" i="6" s="1"/>
  <c r="K35" i="6"/>
  <c r="K36" i="6" s="1"/>
  <c r="K37" i="6" s="1"/>
  <c r="K39" i="6" s="1"/>
  <c r="W35" i="6"/>
  <c r="W36" i="6" s="1"/>
  <c r="W37" i="6" s="1"/>
  <c r="W39" i="6" s="1"/>
  <c r="Y35" i="6"/>
  <c r="Y36" i="6" s="1"/>
  <c r="Y37" i="6" s="1"/>
  <c r="Y39" i="6" s="1"/>
  <c r="G3" i="45"/>
  <c r="N12" i="45"/>
  <c r="C3" i="45"/>
  <c r="D3" i="45"/>
  <c r="F3" i="45"/>
  <c r="E3" i="45"/>
  <c r="H3" i="45"/>
  <c r="D5" i="7"/>
  <c r="B5" i="45"/>
  <c r="G46" i="6"/>
  <c r="G48" i="6" s="1"/>
  <c r="G53" i="6" s="1"/>
  <c r="G31" i="6"/>
  <c r="G33" i="6" s="1"/>
  <c r="D46" i="6"/>
  <c r="D48" i="6" s="1"/>
  <c r="D53" i="6" s="1"/>
  <c r="S35" i="6"/>
  <c r="S36" i="6" s="1"/>
  <c r="S37" i="6" s="1"/>
  <c r="S39" i="6" s="1"/>
  <c r="C19" i="6"/>
  <c r="C6" i="6"/>
  <c r="B4" i="45" s="1"/>
  <c r="X35" i="6"/>
  <c r="X36" i="6" s="1"/>
  <c r="X37" i="6" s="1"/>
  <c r="X39" i="6" s="1"/>
  <c r="AA35" i="6"/>
  <c r="AA36" i="6" s="1"/>
  <c r="AA37" i="6" s="1"/>
  <c r="AA39" i="6" s="1"/>
  <c r="AF35" i="6"/>
  <c r="AF36" i="6" s="1"/>
  <c r="AF37" i="6" s="1"/>
  <c r="AF39" i="6" s="1"/>
  <c r="F36" i="6"/>
  <c r="F37" i="6" s="1"/>
  <c r="F39" i="6" s="1"/>
  <c r="L35" i="6"/>
  <c r="L36" i="6" s="1"/>
  <c r="L37" i="6" s="1"/>
  <c r="L39" i="6" s="1"/>
  <c r="I35" i="6"/>
  <c r="I36" i="6" s="1"/>
  <c r="I37" i="6" s="1"/>
  <c r="I39" i="6" s="1"/>
  <c r="AB35" i="6"/>
  <c r="AB36" i="6" s="1"/>
  <c r="AB37" i="6" s="1"/>
  <c r="AB39" i="6" s="1"/>
  <c r="J35" i="6"/>
  <c r="J36" i="6" s="1"/>
  <c r="J37" i="6" s="1"/>
  <c r="J39" i="6" s="1"/>
  <c r="R35" i="6"/>
  <c r="R36" i="6" s="1"/>
  <c r="R37" i="6" s="1"/>
  <c r="R39" i="6" s="1"/>
  <c r="T35" i="6"/>
  <c r="T36" i="6" s="1"/>
  <c r="T37" i="6" s="1"/>
  <c r="T39" i="6" s="1"/>
  <c r="D35" i="6"/>
  <c r="D36" i="6" s="1"/>
  <c r="U35" i="6"/>
  <c r="U36" i="6" s="1"/>
  <c r="U37" i="6" s="1"/>
  <c r="U39" i="6" s="1"/>
  <c r="O35" i="6"/>
  <c r="O36" i="6" s="1"/>
  <c r="O37" i="6" s="1"/>
  <c r="O39" i="6" s="1"/>
  <c r="Z35" i="6"/>
  <c r="Z36" i="6" s="1"/>
  <c r="Z37" i="6" s="1"/>
  <c r="Z39" i="6" s="1"/>
  <c r="E35" i="6"/>
  <c r="E36" i="6" s="1"/>
  <c r="E37" i="6" s="1"/>
  <c r="V35" i="6"/>
  <c r="V36" i="6" s="1"/>
  <c r="V37" i="6" s="1"/>
  <c r="V39" i="6" s="1"/>
  <c r="N35" i="6"/>
  <c r="N36" i="6" s="1"/>
  <c r="N37" i="6" s="1"/>
  <c r="N39" i="6" s="1"/>
  <c r="C49" i="6"/>
  <c r="F35" i="2"/>
  <c r="C35" i="2" s="1"/>
  <c r="F25" i="7"/>
  <c r="C52" i="6"/>
  <c r="D6" i="7" l="1"/>
  <c r="D7" i="7" s="1"/>
  <c r="D8" i="7" s="1"/>
  <c r="D9" i="7" s="1"/>
  <c r="D26" i="7" s="1"/>
  <c r="D27" i="7" s="1"/>
  <c r="C35" i="6"/>
  <c r="C36" i="6"/>
  <c r="D4" i="45"/>
  <c r="D33" i="6"/>
  <c r="D37" i="6" s="1"/>
  <c r="H5" i="45"/>
  <c r="C5" i="45"/>
  <c r="E5" i="45"/>
  <c r="M14" i="45"/>
  <c r="F5" i="45"/>
  <c r="N14" i="45"/>
  <c r="G5" i="45"/>
  <c r="D5" i="45"/>
  <c r="C25" i="7"/>
  <c r="F46" i="6"/>
  <c r="F31" i="6"/>
  <c r="C31" i="6" s="1"/>
  <c r="D54" i="6"/>
  <c r="E54" i="6" s="1"/>
  <c r="D56" i="6"/>
  <c r="E56" i="6" s="1"/>
  <c r="F4" i="45" l="1"/>
  <c r="E4" i="45"/>
  <c r="H4" i="45"/>
  <c r="G4" i="45"/>
  <c r="O13" i="45"/>
  <c r="C4" i="45"/>
  <c r="M13" i="45"/>
  <c r="C33" i="6"/>
  <c r="E26" i="7"/>
  <c r="E27" i="7" s="1"/>
  <c r="F26" i="7"/>
  <c r="F27" i="7" s="1"/>
  <c r="G26" i="7"/>
  <c r="G27" i="7" s="1"/>
  <c r="H26" i="7"/>
  <c r="H27" i="7" s="1"/>
  <c r="I26" i="7"/>
  <c r="I27" i="7" s="1"/>
  <c r="J26" i="7"/>
  <c r="J27" i="7" s="1"/>
  <c r="C16" i="7"/>
  <c r="C18" i="7" s="1"/>
  <c r="F48" i="6"/>
  <c r="C46" i="6"/>
  <c r="F33" i="6"/>
  <c r="C19" i="7" l="1"/>
  <c r="D22" i="6" s="1"/>
  <c r="D38" i="6"/>
  <c r="E38" i="6" s="1"/>
  <c r="D40" i="6"/>
  <c r="E40" i="6" s="1"/>
  <c r="F40" i="6" s="1"/>
  <c r="G40" i="6" s="1"/>
  <c r="H40" i="6" s="1"/>
  <c r="I40" i="6" s="1"/>
  <c r="J40" i="6" s="1"/>
  <c r="K40" i="6" s="1"/>
  <c r="L40" i="6" s="1"/>
  <c r="M40" i="6" s="1"/>
  <c r="N40" i="6" s="1"/>
  <c r="O40" i="6" s="1"/>
  <c r="C37" i="6"/>
  <c r="C26" i="7"/>
  <c r="F53" i="6"/>
  <c r="F56" i="6" s="1"/>
  <c r="G56" i="6" s="1"/>
  <c r="H56" i="6" s="1"/>
  <c r="I56" i="6" s="1"/>
  <c r="J56" i="6" s="1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Y56" i="6" s="1"/>
  <c r="Z56" i="6" s="1"/>
  <c r="AA56" i="6" s="1"/>
  <c r="AB56" i="6" s="1"/>
  <c r="AC56" i="6" s="1"/>
  <c r="AD56" i="6" s="1"/>
  <c r="AE56" i="6" s="1"/>
  <c r="AF56" i="6" s="1"/>
  <c r="AG56" i="6" s="1"/>
  <c r="C48" i="6"/>
  <c r="E22" i="6" l="1"/>
  <c r="I22" i="6"/>
  <c r="G22" i="6"/>
  <c r="H22" i="6"/>
  <c r="F22" i="6"/>
  <c r="C28" i="7"/>
  <c r="C27" i="7"/>
  <c r="F38" i="6"/>
  <c r="C53" i="6"/>
  <c r="F54" i="6"/>
  <c r="C18" i="6" l="1"/>
  <c r="G38" i="6"/>
  <c r="H38" i="6" s="1"/>
  <c r="G54" i="6"/>
  <c r="H54" i="6" l="1"/>
  <c r="I38" i="6" l="1"/>
  <c r="I54" i="6"/>
  <c r="J54" i="6" l="1"/>
  <c r="J38" i="6"/>
  <c r="K54" i="6" l="1"/>
  <c r="K38" i="6"/>
  <c r="L54" i="6" l="1"/>
  <c r="L38" i="6"/>
  <c r="M54" i="6" l="1"/>
  <c r="M38" i="6"/>
  <c r="N54" i="6" l="1"/>
  <c r="N38" i="6"/>
  <c r="O54" i="6" l="1"/>
  <c r="O38" i="6"/>
  <c r="P38" i="6" l="1"/>
  <c r="C39" i="6" s="1"/>
  <c r="P54" i="6"/>
  <c r="P40" i="6" l="1"/>
  <c r="Q40" i="6" s="1"/>
  <c r="R40" i="6" s="1"/>
  <c r="S40" i="6" s="1"/>
  <c r="T40" i="6" s="1"/>
  <c r="U40" i="6" s="1"/>
  <c r="V40" i="6" s="1"/>
  <c r="W40" i="6" s="1"/>
  <c r="X40" i="6" s="1"/>
  <c r="Y40" i="6" s="1"/>
  <c r="Z40" i="6" s="1"/>
  <c r="AA40" i="6" s="1"/>
  <c r="AB40" i="6" s="1"/>
  <c r="AC40" i="6" s="1"/>
  <c r="AD40" i="6" s="1"/>
  <c r="AE40" i="6" s="1"/>
  <c r="AF40" i="6" s="1"/>
  <c r="AG40" i="6" s="1"/>
  <c r="Q54" i="6"/>
  <c r="Q38" i="6"/>
  <c r="R54" i="6" l="1"/>
  <c r="R38" i="6"/>
  <c r="S38" i="6" l="1"/>
  <c r="S54" i="6"/>
  <c r="T54" i="6" l="1"/>
  <c r="T38" i="6"/>
  <c r="U54" i="6" l="1"/>
  <c r="U38" i="6"/>
  <c r="V38" i="6" l="1"/>
  <c r="V54" i="6"/>
  <c r="W38" i="6" l="1"/>
  <c r="W54" i="6"/>
  <c r="X38" i="6" l="1"/>
  <c r="X54" i="6"/>
  <c r="Y38" i="6" l="1"/>
  <c r="Y54" i="6"/>
  <c r="Z38" i="6" l="1"/>
  <c r="Z54" i="6"/>
  <c r="AA54" i="6" l="1"/>
  <c r="AA38" i="6"/>
  <c r="AB54" i="6" l="1"/>
  <c r="AB38" i="6"/>
  <c r="AC54" i="6" l="1"/>
  <c r="AC38" i="6"/>
  <c r="AD54" i="6" l="1"/>
  <c r="AD38" i="6"/>
  <c r="AE54" i="6" l="1"/>
  <c r="AE38" i="6"/>
  <c r="AF54" i="6" l="1"/>
  <c r="AF38" i="6"/>
  <c r="AG54" i="6" l="1"/>
  <c r="AG38" i="6"/>
  <c r="D18" i="9" l="1"/>
  <c r="E18" i="9" s="1"/>
  <c r="F18" i="9" l="1"/>
  <c r="G18" i="9" s="1"/>
  <c r="H18" i="9" s="1"/>
  <c r="L18" i="9"/>
  <c r="D17" i="9"/>
  <c r="E17" i="9" s="1"/>
  <c r="D8" i="9"/>
  <c r="E8" i="9" s="1"/>
  <c r="F8" i="9" s="1"/>
  <c r="G8" i="9" s="1"/>
  <c r="H8" i="9" s="1"/>
  <c r="D10" i="9"/>
  <c r="E10" i="9" s="1"/>
  <c r="F10" i="9" s="1"/>
  <c r="G10" i="9" s="1"/>
  <c r="H10" i="9" s="1"/>
  <c r="D15" i="9"/>
  <c r="E15" i="9" s="1"/>
  <c r="F15" i="9" s="1"/>
  <c r="G15" i="9" s="1"/>
  <c r="H15" i="9" s="1"/>
  <c r="D13" i="9"/>
  <c r="E13" i="9" s="1"/>
  <c r="F13" i="9" s="1"/>
  <c r="G13" i="9" s="1"/>
  <c r="H13" i="9" s="1"/>
  <c r="D11" i="9"/>
  <c r="E11" i="9" s="1"/>
  <c r="F11" i="9" s="1"/>
  <c r="G11" i="9" s="1"/>
  <c r="H11" i="9" s="1"/>
  <c r="D7" i="9"/>
  <c r="E7" i="9" s="1"/>
  <c r="F7" i="9" s="1"/>
  <c r="G7" i="9" s="1"/>
  <c r="H7" i="9" s="1"/>
  <c r="D9" i="9"/>
  <c r="E9" i="9" s="1"/>
  <c r="F9" i="9" s="1"/>
  <c r="G9" i="9" s="1"/>
  <c r="H9" i="9" s="1"/>
  <c r="D12" i="9"/>
  <c r="E12" i="9" s="1"/>
  <c r="F12" i="9" s="1"/>
  <c r="G12" i="9" s="1"/>
  <c r="H12" i="9" s="1"/>
  <c r="D4" i="9"/>
  <c r="D5" i="9"/>
  <c r="E5" i="9" s="1"/>
  <c r="F5" i="9" s="1"/>
  <c r="G5" i="9" s="1"/>
  <c r="H5" i="9" s="1"/>
  <c r="C12" i="1"/>
  <c r="C17" i="1" s="1"/>
  <c r="D14" i="9"/>
  <c r="E14" i="9" s="1"/>
  <c r="F14" i="9" s="1"/>
  <c r="G14" i="9" s="1"/>
  <c r="H14" i="9" s="1"/>
  <c r="D6" i="9"/>
  <c r="E6" i="9" s="1"/>
  <c r="F6" i="9" s="1"/>
  <c r="G6" i="9" s="1"/>
  <c r="H6" i="9" s="1"/>
  <c r="D16" i="9"/>
  <c r="E16" i="9" s="1"/>
  <c r="F17" i="9" l="1"/>
  <c r="G17" i="9" s="1"/>
  <c r="H17" i="9" s="1"/>
  <c r="F16" i="9"/>
  <c r="G16" i="9" s="1"/>
  <c r="H16" i="9" s="1"/>
  <c r="L16" i="9"/>
  <c r="H19" i="9" l="1"/>
  <c r="AG8" i="6" l="1"/>
  <c r="C8" i="6"/>
  <c r="C11" i="6" s="1"/>
  <c r="AG21" i="6" l="1"/>
  <c r="AG22" i="6" s="1"/>
  <c r="AG9" i="6"/>
  <c r="C12" i="6" s="1"/>
  <c r="B6" i="45"/>
  <c r="O15" i="45" s="1"/>
  <c r="C4" i="7"/>
  <c r="C9" i="6"/>
  <c r="B7" i="45" s="1"/>
  <c r="B12" i="45" s="1"/>
  <c r="C21" i="6"/>
  <c r="C24" i="6" s="1"/>
  <c r="D4" i="7"/>
  <c r="F6" i="45" l="1"/>
  <c r="F7" i="45" s="1"/>
  <c r="F8" i="45" s="1"/>
  <c r="H6" i="45"/>
  <c r="H7" i="45" s="1"/>
  <c r="H8" i="45" s="1"/>
  <c r="C6" i="45"/>
  <c r="C7" i="45" s="1"/>
  <c r="C8" i="45" s="1"/>
  <c r="M15" i="45"/>
  <c r="E6" i="45"/>
  <c r="E7" i="45" s="1"/>
  <c r="E8" i="45" s="1"/>
  <c r="N15" i="45"/>
  <c r="D6" i="45"/>
  <c r="D7" i="45" s="1"/>
  <c r="D8" i="45" s="1"/>
  <c r="G6" i="45"/>
  <c r="G7" i="45" s="1"/>
  <c r="G8" i="45" s="1"/>
  <c r="B14" i="45"/>
  <c r="B13" i="45"/>
  <c r="C25" i="6"/>
  <c r="C22" i="6"/>
  <c r="N13" i="45" l="1"/>
  <c r="N16" i="45" s="1"/>
  <c r="C13" i="45"/>
  <c r="M12" i="45"/>
  <c r="M16" i="45" s="1"/>
  <c r="C12" i="45"/>
  <c r="O14" i="45"/>
  <c r="O16" i="45" s="1"/>
  <c r="C14" i="45"/>
</calcChain>
</file>

<file path=xl/sharedStrings.xml><?xml version="1.0" encoding="utf-8"?>
<sst xmlns="http://schemas.openxmlformats.org/spreadsheetml/2006/main" count="553" uniqueCount="412">
  <si>
    <t>EUR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</si>
  <si>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</si>
  <si>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</si>
  <si>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</si>
  <si>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</si>
  <si>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</si>
  <si>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</si>
  <si>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</si>
  <si>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</si>
  <si>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</si>
  <si>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</si>
  <si>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Príjmy</t>
  </si>
  <si>
    <t>5.1 Výpočet finančnej medzery</t>
  </si>
  <si>
    <t>Zostatková hodnota</t>
  </si>
  <si>
    <t>5.2 Príspevok Spoločenstva (EÚ)</t>
  </si>
  <si>
    <t>Príspevok Spoločenstva (EÚ)</t>
  </si>
  <si>
    <t>Finančná čistá súčasná hodnota investície (FRR_C)</t>
  </si>
  <si>
    <t>Finančná čistá súčasná hodnota kapitálu (FNPV_K)</t>
  </si>
  <si>
    <t>Finančné vnútorné výnosové percento kapitálu (FIRR_K)</t>
  </si>
  <si>
    <t>Celkové výdavky</t>
  </si>
  <si>
    <t>Kumulovaný čistý peňažný tok</t>
  </si>
  <si>
    <t>Životnosť v rokoch</t>
  </si>
  <si>
    <t>Nediskontované</t>
  </si>
  <si>
    <t>Diskontované</t>
  </si>
  <si>
    <t>Pozemky</t>
  </si>
  <si>
    <t>Životnosť (vrátane výmeny)</t>
  </si>
  <si>
    <t>Nevyhnutnosť výmeny</t>
  </si>
  <si>
    <t>nekonečná</t>
  </si>
  <si>
    <t>Zostávajúca životnosť v %*</t>
  </si>
  <si>
    <t>Infraštrukturálny prvok</t>
  </si>
  <si>
    <t>BEZ PROJEKTU</t>
  </si>
  <si>
    <t>Výmeny</t>
  </si>
  <si>
    <t>S PROJEKTOM</t>
  </si>
  <si>
    <t>Ostatné</t>
  </si>
  <si>
    <t>Rast HDP (%)</t>
  </si>
  <si>
    <t>Dozor</t>
  </si>
  <si>
    <t>Príprava staveniska</t>
  </si>
  <si>
    <t>Peňažné toky</t>
  </si>
  <si>
    <t>Čisté peňažné toky</t>
  </si>
  <si>
    <t>Inkrementálne (PRÍRASTKOVÉ)</t>
  </si>
  <si>
    <t>Plánovacie/projektové poplatky</t>
  </si>
  <si>
    <t>Rezerva na nepredvídané výdavky</t>
  </si>
  <si>
    <t>Všeobecné parametre</t>
  </si>
  <si>
    <t>Celkové peňažné toky</t>
  </si>
  <si>
    <t>Stavebné práce</t>
  </si>
  <si>
    <t>Vyvolané investície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</si>
  <si>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</si>
  <si>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</si>
  <si>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</si>
  <si>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</si>
  <si>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</si>
  <si>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</si>
  <si>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</si>
  <si>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</si>
  <si>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</si>
  <si>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</si>
  <si>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</si>
  <si>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</si>
  <si>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Smrteľné zranenie</t>
  </si>
  <si>
    <t>Ťažké zranenie</t>
  </si>
  <si>
    <t>Ľahké zranenie</t>
  </si>
  <si>
    <t>Obdobie prevádzky v rámci referenčného obdobia</t>
  </si>
  <si>
    <t>Rok začiatku výstavby</t>
  </si>
  <si>
    <t>Rok ukončenia výstavby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</si>
  <si>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</si>
  <si>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</si>
  <si>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</si>
  <si>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</si>
  <si>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</si>
  <si>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</si>
  <si>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Príručka CBA, Tabuľka 25</t>
  </si>
  <si>
    <t>Autobusy</t>
  </si>
  <si>
    <t>Typ pozemnej komunikácie</t>
  </si>
  <si>
    <t>2.1 Zostatková hodnota na základe životnosti infraštruktrálnych prvkov (alebo tzv. účtovné odpisy)</t>
  </si>
  <si>
    <t>finančná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</si>
  <si>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</si>
  <si>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</si>
  <si>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</si>
  <si>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</si>
  <si>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</si>
  <si>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</si>
  <si>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</si>
  <si>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nová cesta alebo existujúca cesta v dobrom stave (asfaltový povrch)</t>
  </si>
  <si>
    <t>nová cesta alebo existujúca cesta v dobrom stave (betónový povrch)</t>
  </si>
  <si>
    <t>Stavebný objekt</t>
  </si>
  <si>
    <t>EUR/m²/rok</t>
  </si>
  <si>
    <t>! JC sa aplikujú pre každý rok prevádzky projektu v rámci referenčného obdobia</t>
  </si>
  <si>
    <t>Kategória vozidla</t>
  </si>
  <si>
    <t>Pohonné hmoty - Nafta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</si>
  <si>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</si>
  <si>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</si>
  <si>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</si>
  <si>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</si>
  <si>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</si>
  <si>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</si>
  <si>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</si>
  <si>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</si>
  <si>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</si>
  <si>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</si>
  <si>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</si>
  <si>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cestovania v EUR</t>
  </si>
  <si>
    <t>Príručka CBA, Tabuľka 24</t>
  </si>
  <si>
    <t>Rýchlosti</t>
  </si>
  <si>
    <t>Osobné vozidlá (benzín)</t>
  </si>
  <si>
    <t>Osobné vozidlá (nafta)</t>
  </si>
  <si>
    <t>Benzín</t>
  </si>
  <si>
    <t>Nafta</t>
  </si>
  <si>
    <t>Rýchlostné obmedzenie</t>
  </si>
  <si>
    <t>JC pohonných hmôt pre použitie v ekonomickej analýze</t>
  </si>
  <si>
    <t>!JC sa neeskalujú a neupravujú o rast HDP</t>
  </si>
  <si>
    <t>EUR/km</t>
  </si>
  <si>
    <t>EUR/hod.</t>
  </si>
  <si>
    <t>Príručka CBA, Tabuľka 28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</si>
  <si>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</si>
  <si>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</si>
  <si>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</si>
  <si>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</si>
  <si>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</si>
  <si>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</si>
  <si>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</si>
  <si>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</si>
  <si>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</si>
  <si>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</si>
  <si>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</si>
  <si>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</si>
  <si>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</si>
  <si>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</si>
  <si>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</si>
  <si>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</si>
  <si>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</si>
  <si>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</si>
  <si>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</si>
  <si>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</si>
  <si>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</si>
  <si>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Autobusy (nafta)</t>
  </si>
  <si>
    <t>Náklady znečisťujúcich látok z dopravy (EUR/kg) podľa typu látky a územia</t>
  </si>
  <si>
    <t>NMVOC - Všetky územia</t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</si>
  <si>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</si>
  <si>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</si>
  <si>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</si>
  <si>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</si>
  <si>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</si>
  <si>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</si>
  <si>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</si>
  <si>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Jednotková cena tony CO2e</t>
  </si>
  <si>
    <t>Jednotkové náklady hluku (v EUR na vozidlový kilometer) podľa kategórie vozidla a územia</t>
  </si>
  <si>
    <t>Osobné vozidlá - centrum mesta</t>
  </si>
  <si>
    <t>Autobusy- centrum mesta</t>
  </si>
  <si>
    <t>Osobné vozidlá - intravilán mesta</t>
  </si>
  <si>
    <t>Autobusy - intravilán mesta</t>
  </si>
  <si>
    <t>Osobné vozidlá - intravilán obce</t>
  </si>
  <si>
    <t>Autobusy - intravilán obce</t>
  </si>
  <si>
    <t>Príručka CBA, tabuľka 42</t>
  </si>
  <si>
    <t>Nákup pozemkov</t>
  </si>
  <si>
    <t>Nadobudnutie pozemkov potrebných pre realizáciu projektu, ako aj nájmy či vecné bremená;</t>
  </si>
  <si>
    <t>Výdavky súvisiace s inštaláciou, prevádzkou a odstránením zariadenia staveniska, vytyčovanie, dočasné prístupové komunikácie, dočasné dopravné značky a signalizácia, vypratanie staveniska, demolačné práce;</t>
  </si>
  <si>
    <t>Výdavky na projektovú dokumentáciu, všetky súvisiace štúdie;</t>
  </si>
  <si>
    <t>Stavebné výdavky - Ostatné</t>
  </si>
  <si>
    <t>Stavebné výdavky - Vyvolané investície</t>
  </si>
  <si>
    <t>Stavebný dozor, prípadne iný dozor (technický, geologický);</t>
  </si>
  <si>
    <t>Archeologický prieskum, publicita, monitoringy, mesačné správy, fotodokumentácia, video, záručný servis a pod;</t>
  </si>
  <si>
    <t>Iné služby</t>
  </si>
  <si>
    <t>Rezerva na nepredvídateľné výdavky</t>
  </si>
  <si>
    <t>Valorizácia</t>
  </si>
  <si>
    <t>→</t>
  </si>
  <si>
    <t>výdavky na výmenu/obnovu</t>
  </si>
  <si>
    <t>! Konverzný faktor pre pozemky je 1,0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</si>
  <si>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</si>
  <si>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</si>
  <si>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</si>
  <si>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</si>
  <si>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</si>
  <si>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</si>
  <si>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</si>
  <si>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</si>
  <si>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</si>
  <si>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Suma v rozhodnutí (NFP)</t>
  </si>
  <si>
    <t>Časový horizont (referenčné obdobie)</t>
  </si>
  <si>
    <t>Začiatočný rok referenčného obdobia</t>
  </si>
  <si>
    <t>Posledný rok referenčného obdobia</t>
  </si>
  <si>
    <t>(diskontované)</t>
  </si>
  <si>
    <t>Vlastné financovanie investície</t>
  </si>
  <si>
    <t>Splátky úverov (vrátane úrokov)</t>
  </si>
  <si>
    <t>6.3 Finančná udržateľnosť (prírastková)</t>
  </si>
  <si>
    <t>z toho: Príspevok z fondov EÚ</t>
  </si>
  <si>
    <t>z toho: Verejné zdroje SR</t>
  </si>
  <si>
    <t>! Bez DPH, bez rezervy, bez cenových úprav (valorizácia)</t>
  </si>
  <si>
    <t>Cenové úpravy (valorizácia)</t>
  </si>
  <si>
    <t>Celkové investičné výdavky vrátane rezervy a valorizácie</t>
  </si>
  <si>
    <t>Celkové investičné výdavky</t>
  </si>
  <si>
    <t>Celkové finančné zdroje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</si>
  <si>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</si>
  <si>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</si>
  <si>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</si>
  <si>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</si>
  <si>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</si>
  <si>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Služobná cesta</t>
  </si>
  <si>
    <t>4.1 Príjmy</t>
  </si>
  <si>
    <t>4.2 Príjmy</t>
  </si>
  <si>
    <t>4.3 Príjmy</t>
  </si>
  <si>
    <t>PRÍRASTKOVÉ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</si>
  <si>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</si>
  <si>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</si>
  <si>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</si>
  <si>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</si>
  <si>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</si>
  <si>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</si>
  <si>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</si>
  <si>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</si>
  <si>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</si>
  <si>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</si>
  <si>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</si>
  <si>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</si>
  <si>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</si>
  <si>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</si>
  <si>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</si>
  <si>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</si>
  <si>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</si>
  <si>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</si>
  <si>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</si>
  <si>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t>pre účely Žiadosti o poskytnutie NFP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</si>
  <si>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</si>
  <si>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t>Príručka CBA, Tabuľka 6</t>
  </si>
  <si>
    <t>Príručka CBA, Tabuľka 33</t>
  </si>
  <si>
    <t>Príručka CBA, Tabuľka 34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</si>
  <si>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</si>
  <si>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</si>
  <si>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</si>
  <si>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</si>
  <si>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</si>
  <si>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</si>
  <si>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</si>
  <si>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</si>
  <si>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</si>
  <si>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</si>
  <si>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</si>
  <si>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Parametre pre kvantifikáciu nerealizovaných nákladov plynúcich z cestnej dopravy v prípade "modal shift"</t>
  </si>
  <si>
    <t>Stavebné objekty nástupíšť, jednostranné, obojstranné, zastrešenie nástupísk;</t>
  </si>
  <si>
    <t>Stavebné objetky spätnej rekultivácie, vegetačných úprav a pod; objekty, ktoré nie je možné zaradiť do predchádzajúcich položiek</t>
  </si>
  <si>
    <t>Stavebné objekty železničných telekomunikačných a oznamovacích zariadení;</t>
  </si>
  <si>
    <t>Celkové prevádzkové výdavky na údržbu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</si>
  <si>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</si>
  <si>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</si>
  <si>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</si>
  <si>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</si>
  <si>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r>
      <t xml:space="preserve">→ </t>
    </r>
    <r>
      <rPr>
        <sz val="8"/>
        <rFont val="Arial"/>
        <family val="2"/>
        <charset val="238"/>
      </rPr>
      <t>Položku "ostatné" je potrebné špecifikovať v XLS súbore a ideálne aj v textovej časti CBA</t>
    </r>
  </si>
  <si>
    <t>(v prípade etapizácie projektu je možné zohľadniť čiastočné rozdielne vstupy aj skôr, napr. po dokončení I.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</si>
  <si>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</si>
  <si>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Oprávnené výdavky (investičné)</t>
  </si>
  <si>
    <t>Oprávnené výdavky (interné riadenie)</t>
  </si>
  <si>
    <t>Oprávnené výdavky SPOLU</t>
  </si>
  <si>
    <t>ak oprávnené v rámci predloženej ŽoNFP</t>
  </si>
  <si>
    <t>2.2 Výpočet dĺžky referenčného obdobia projektu</t>
  </si>
  <si>
    <t>Relevantný Infraštrukturálny prvok</t>
  </si>
  <si>
    <t>Výška investície</t>
  </si>
  <si>
    <t>Váha prvku</t>
  </si>
  <si>
    <t>Protihlukové steny</t>
  </si>
  <si>
    <t>Vážená priemerná životnosť projektu</t>
  </si>
  <si>
    <t>Dĺžka referenčného obdobia</t>
  </si>
  <si>
    <t>Priepusty, podchody</t>
  </si>
  <si>
    <t>Mosty (železobetónové, klenbové alebo masívne)</t>
  </si>
  <si>
    <t>Mosty (oceľové)</t>
  </si>
  <si>
    <t>Mosty (lávky)</t>
  </si>
  <si>
    <t>Pozemné stavby (budovy)</t>
  </si>
  <si>
    <t>Pozemné stavby (objekty pre technologické zariadenia)</t>
  </si>
  <si>
    <t>Nástupištia vrátane zastrešenia</t>
  </si>
  <si>
    <t>Cesty, parkoviská, spevnené plochy, chodníky, cyklotrasy</t>
  </si>
  <si>
    <t>Zárubné a oporné múry, spevnenie svahu</t>
  </si>
  <si>
    <t>Oznamovacie zariadenia</t>
  </si>
  <si>
    <t>Eskalátory, výťahy</t>
  </si>
  <si>
    <t>...</t>
  </si>
  <si>
    <r>
      <t xml:space="preserve">→ </t>
    </r>
    <r>
      <rPr>
        <sz val="8"/>
        <rFont val="Arial"/>
        <family val="2"/>
        <charset val="238"/>
      </rPr>
      <t>Tieto položky sa vyčísľujú pre účely výpočtu príspevku (spolufinancovanie mimo ŠR), napr. PSK 2021-2027</t>
    </r>
  </si>
  <si>
    <t>Stavebné výdavky - Mosty (železobetónové, klenbové alebo masívne)</t>
  </si>
  <si>
    <t>Stavebné objekty mostov železničných aj cestných, vrátane rekonštrukcií mostov, mimoúrovňové cestné križovatky;</t>
  </si>
  <si>
    <t>Stavebné výdavky - Mosty (oceľové)</t>
  </si>
  <si>
    <t>Stavebné objekty mostov s oceľovou konštrukciou vrátane rekonštrukcie;</t>
  </si>
  <si>
    <t>Stavebné výdavky - Mosty (lávky)</t>
  </si>
  <si>
    <t>Stavebné objekty mostov - lávok určených pre chodcov a cyklistov;</t>
  </si>
  <si>
    <t>Stavebné výdavky - Priepusty, podchody</t>
  </si>
  <si>
    <t>Stavebné objekty priepustov, podchodov, podjazdov;</t>
  </si>
  <si>
    <t>Stavebné výdavky - Pozemné stavby (budovy)</t>
  </si>
  <si>
    <t>Stavebné objekty budov, napr. portálové budovy, staničné budovy, iné budovy pre netechnologické zariadenia;</t>
  </si>
  <si>
    <t>Stavebné výdavky - Pozemné stavby (objekty pre technologické zariadenia)</t>
  </si>
  <si>
    <t>Stavebné objekty pozemných stavieb - objektov pre technologické zariadenia;</t>
  </si>
  <si>
    <t>Stavebné výdavky - Nástupištia vrátane zastrešenia</t>
  </si>
  <si>
    <t>Stavebné výdavky - Cesty, parkoviská, spevnené plochy, chodníky, cyklotrasy</t>
  </si>
  <si>
    <t>Stavebné objekty objektovej ciest rôznych kategórií, parkovísk, spevnených plôch, chodníkov pre peších, cyklotrasy;</t>
  </si>
  <si>
    <t>Stavebné výdavky - Zárubné a oporné múry, spevnenie svahu</t>
  </si>
  <si>
    <t>Stavebné objekty oporných, zárubných múrov, vrátane sanácie a spevňovanie svahu;</t>
  </si>
  <si>
    <t>Stavebné výdavky - Protihlukové steny</t>
  </si>
  <si>
    <t>Stavebné objekty protihlukových stien a ďalších opatrení ochrany životného prostredia;</t>
  </si>
  <si>
    <t>Stavebné výdavky - Oznamovacie zariadenia</t>
  </si>
  <si>
    <t>Stavebné výdavky - Eskalátory, výťahy</t>
  </si>
  <si>
    <t>Stavebné objekty (položky) eskalátorov a výťahov na staniciach (termináloch, zastávkach);</t>
  </si>
  <si>
    <t>Všetky objekty, ktoré budú odovzdané iným budúcim správcom (okrem preložky ciest), napr. úpravy vodných tokov, inžinierskych sietí a pod;</t>
  </si>
  <si>
    <t>Položka nevstupuje do finančnej/ekonomickej analýzy (okrem hodnotenia ex-post ak relevantné), zvyčajne max. 10% z rozpočtu;</t>
  </si>
  <si>
    <t>Položka nevstupuje do finančnej/ekonomickej analýzy (okrem hodnotenia ex-post ak relevantné), v zmysle platných metodických pokynov.</t>
  </si>
  <si>
    <t>krát počas referenčného obdobia</t>
  </si>
  <si>
    <t>6.1 Finančná čistá súčasná hodnota investície (FRR_C)</t>
  </si>
  <si>
    <t>6.2 Finančná čistá súčasná hodnota kapitálu (FNPV_K)</t>
  </si>
  <si>
    <t>Finančné vnútorné výnosové percento investície (FIRR_C)</t>
  </si>
  <si>
    <t>Počet rokov výstavby</t>
  </si>
  <si>
    <t>Maximálny počet rokov prevádzky</t>
  </si>
  <si>
    <t>---</t>
  </si>
  <si>
    <t>Elektrina</t>
  </si>
  <si>
    <t>Príručka CBA, časť 4.2.1</t>
  </si>
  <si>
    <t>Príručka CBA, Tabuľka 27</t>
  </si>
  <si>
    <t>Príručka CBA, Tabuľka 39</t>
  </si>
  <si>
    <t>Príručka CBA, časť 4.2.2.6</t>
  </si>
  <si>
    <t>Príručka CBA, tabuľka 45</t>
  </si>
  <si>
    <t>Príručka CBA, časť 4.2.2.7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</si>
  <si>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</si>
  <si>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47</t>
  </si>
  <si>
    <t>Príručka CBA, tabuľka 48</t>
  </si>
  <si>
    <t>Priemerné ročné prevádzkové výdavky (diaľnice, rýchlostné cesty, cesty I. triedy) v CÚ 2023</t>
  </si>
  <si>
    <t>existujúci most (stavebný stav 3-4)</t>
  </si>
  <si>
    <t>pôvodný most (stavebný stav 5 a horšie) odľahčený</t>
  </si>
  <si>
    <t>pôvodný most (stavebný stav 3-4) odľahčený</t>
  </si>
  <si>
    <t>nový most alebo existujúci most v stavebnom stave 1-2</t>
  </si>
  <si>
    <t>! V EA potrebné upraviť o konverzný faktor</t>
  </si>
  <si>
    <t>Osobné automobily (mestské prostredie)</t>
  </si>
  <si>
    <t>Osobné automobily (mimo mesta)</t>
  </si>
  <si>
    <t>Osobné vozidlá (elektrina)</t>
  </si>
  <si>
    <t>Skladba osobných áut podľa typu pohonu</t>
  </si>
  <si>
    <t>Dodatočná spotreba pohonných hmôt v závislosti od kategórie vozidla a rýchlostného obmedzenia v litroch resp. kWh</t>
  </si>
  <si>
    <t>v EUR 
(CÚ 2023)</t>
  </si>
  <si>
    <t>Benzín / liter</t>
  </si>
  <si>
    <t>Nafta / liter</t>
  </si>
  <si>
    <t>Elektrina / kWh</t>
  </si>
  <si>
    <t>Príručka CBA, časť 4.2.2.4</t>
  </si>
  <si>
    <t>Priemerné náklady na prevádzku cestných vozidiel (CÚ 2023)</t>
  </si>
  <si>
    <t>Relatívna miera bezpečnosti existujúcej pozemnej komunikácie podľa typu a podľa kategórie zranenia na 100 miliónov vozidlových km</t>
  </si>
  <si>
    <t>Existujúca cesta</t>
  </si>
  <si>
    <t>extravilán, priemer pre SR</t>
  </si>
  <si>
    <t>intravilán, priemer pre SR</t>
  </si>
  <si>
    <t>extravilán, podpriemerne bezpečná</t>
  </si>
  <si>
    <t>extr_pod</t>
  </si>
  <si>
    <t>intravilán, podpriemerne bezpečná</t>
  </si>
  <si>
    <t>intr_pod</t>
  </si>
  <si>
    <t>extravilán, nadpriemerne bezpečná</t>
  </si>
  <si>
    <t>extr_nad</t>
  </si>
  <si>
    <t>intravilán, nadpriemerne bezpečná</t>
  </si>
  <si>
    <t>intr_nad</t>
  </si>
  <si>
    <t>Príručka CBA, Tabuľka 37</t>
  </si>
  <si>
    <t>Príručka CBA, Tabuľka 38</t>
  </si>
  <si>
    <t>Príručka CBA, tabuľka 44</t>
  </si>
  <si>
    <t>nový tunel</t>
  </si>
  <si>
    <t>Koeficient pre čas stávený chôdzou</t>
  </si>
  <si>
    <t>Príručka CBA, časť 4.2.2.2</t>
  </si>
  <si>
    <t>Váhy (koeficienty) pre časovú zložku čakania na dopravu</t>
  </si>
  <si>
    <t>Interval (min.)</t>
  </si>
  <si>
    <t>5 ≥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</si>
  <si>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</si>
  <si>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</si>
  <si>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</si>
  <si>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</si>
  <si>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</si>
  <si>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</si>
  <si>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</si>
  <si>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</si>
  <si>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</si>
  <si>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</si>
  <si>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 xml:space="preserve"> 6-10</t>
  </si>
  <si>
    <t xml:space="preserve"> 11-15</t>
  </si>
  <si>
    <t>Príručka CBA, Tabuľka 26</t>
  </si>
  <si>
    <t>min.</t>
  </si>
  <si>
    <t>max.</t>
  </si>
  <si>
    <t>Penalizácia za prestup (minúty)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</si>
  <si>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</si>
  <si>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</si>
  <si>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</si>
  <si>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</si>
  <si>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</si>
  <si>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</si>
  <si>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t>Priemerná spotreba pohonných hmôt v závislosti od kategórie vozidla a rýchlosti v litroch/km resp. v kWh na 100 km</t>
  </si>
  <si>
    <t>Príručka CBA, tabuľka 49</t>
  </si>
  <si>
    <t>Príručka CBA, Tabuľka 31</t>
  </si>
  <si>
    <t>Príručka CBA, tabuľka 32</t>
  </si>
  <si>
    <t>Stavebné výdavky - Trakčné a energetické zariadenia</t>
  </si>
  <si>
    <t>Trakčné a energetické zariadenia</t>
  </si>
  <si>
    <t>Pomer príspevku (EÚ)</t>
  </si>
  <si>
    <t>Finančná časť</t>
  </si>
  <si>
    <t>INV+10%</t>
  </si>
  <si>
    <t>INV-10%</t>
  </si>
  <si>
    <t>O&amp;M+10%</t>
  </si>
  <si>
    <t>O&amp;M-10%</t>
  </si>
  <si>
    <t>REV+10%</t>
  </si>
  <si>
    <t>REV-10%</t>
  </si>
  <si>
    <t>Zlomové hodnoty (kedy FNPV bude kladné)</t>
  </si>
  <si>
    <t>testINV</t>
  </si>
  <si>
    <t>testO&amp;M</t>
  </si>
  <si>
    <t>testREV</t>
  </si>
  <si>
    <t>t.j. INV výdavky by museli klesnúť minimálne o dané percento (bez zohľadnenie ZH, ktorá by pokesom investície tiež poklesla)</t>
  </si>
  <si>
    <t>t.j. O&amp;M výdavky by museli klesnúť o dané %</t>
  </si>
  <si>
    <t>Stavebné objekty súvisiace s elektrifikáciou, trakčné napájacie stanice, silnoprúdové zariadenia a technológie, trakčné vedenie;</t>
  </si>
  <si>
    <t>z toho: Vlastné zdroje žiadateľa</t>
  </si>
  <si>
    <t>5.3 Štruktúra financovania*</t>
  </si>
  <si>
    <t>*štruktúru je možné meniť podľa potreby, napr. v prípade konsolidovanej analýzy</t>
  </si>
  <si>
    <t>Mobiliár</t>
  </si>
  <si>
    <t>Stavebné výdavky - Mobiliár</t>
  </si>
  <si>
    <t>Stavebné objekty mobiliáru (kvetináče, lavičky, odpadkové koše a pod.)</t>
  </si>
  <si>
    <t>Bežná údržba, čistenie, upratovanie*</t>
  </si>
  <si>
    <t>Prenájom pozemkov*</t>
  </si>
  <si>
    <t>Osvetlenie zastávok*</t>
  </si>
  <si>
    <t>Prevázdka informačných tabúľ*</t>
  </si>
  <si>
    <t>*</t>
  </si>
  <si>
    <t>štruktúru prevádzkových výdavkov je možné upraviť s ohľadom na typ projektu (infraštruktúra VOD)</t>
  </si>
  <si>
    <t>Príjmy z cestovného</t>
  </si>
  <si>
    <t>Vypočíta sa v hárku "02 Zostatková hodnota", v prípade kratšieho obdobia ako 30 rokov sa hárky primerane upravia</t>
  </si>
  <si>
    <t>Pomer spolufinancovania (EÚ)</t>
  </si>
  <si>
    <t>vložiť investičný rozpočet projektu (napr. ocenený z PD)</t>
  </si>
  <si>
    <t>v rozsahu objektovej skladby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</si>
</sst>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0.0"/>
    <numFmt numFmtId="166" formatCode="#,##0.0"/>
    <numFmt numFmtId="167" formatCode="0.0%"/>
    <numFmt numFmtId="168" formatCode="0.000"/>
    <numFmt numFmtId="169" formatCode="#,##0.0000"/>
  </numFmts>
  <fonts count="3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3399FF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02">
    <xf numFmtId="0" fontId="0" fillId="0" borderId="0" xfId="0"/>
    <xf numFmtId="0" fontId="7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8" fillId="3" borderId="1" xfId="0" applyFont="1" applyFill="1" applyBorder="1"/>
    <xf numFmtId="0" fontId="7" fillId="3" borderId="1" xfId="0" applyFont="1" applyFill="1" applyBorder="1"/>
    <xf numFmtId="3" fontId="5" fillId="0" borderId="1" xfId="0" applyNumberFormat="1" applyFont="1" applyBorder="1"/>
    <xf numFmtId="3" fontId="5" fillId="2" borderId="1" xfId="0" applyNumberFormat="1" applyFont="1" applyFill="1" applyBorder="1"/>
    <xf numFmtId="3" fontId="5" fillId="0" borderId="1" xfId="0" applyNumberFormat="1" applyFont="1" applyFill="1" applyBorder="1"/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3" fontId="8" fillId="0" borderId="1" xfId="0" applyNumberFormat="1" applyFont="1" applyBorder="1"/>
    <xf numFmtId="3" fontId="5" fillId="0" borderId="0" xfId="0" applyNumberFormat="1" applyFont="1"/>
    <xf numFmtId="0" fontId="5" fillId="0" borderId="1" xfId="0" applyFont="1" applyFill="1" applyBorder="1"/>
    <xf numFmtId="0" fontId="7" fillId="0" borderId="0" xfId="0" applyFont="1" applyFill="1" applyBorder="1"/>
    <xf numFmtId="0" fontId="8" fillId="0" borderId="1" xfId="0" applyFont="1" applyFill="1" applyBorder="1"/>
    <xf numFmtId="0" fontId="8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Border="1"/>
    <xf numFmtId="0" fontId="5" fillId="0" borderId="0" xfId="0" applyFont="1" applyBorder="1"/>
    <xf numFmtId="0" fontId="5" fillId="3" borderId="1" xfId="0" applyFont="1" applyFill="1" applyBorder="1"/>
    <xf numFmtId="0" fontId="8" fillId="0" borderId="2" xfId="0" applyFont="1" applyFill="1" applyBorder="1"/>
    <xf numFmtId="3" fontId="8" fillId="0" borderId="2" xfId="0" applyNumberFormat="1" applyFont="1" applyBorder="1"/>
    <xf numFmtId="0" fontId="8" fillId="0" borderId="3" xfId="0" applyFont="1" applyBorder="1"/>
    <xf numFmtId="3" fontId="8" fillId="0" borderId="3" xfId="0" applyNumberFormat="1" applyFont="1" applyBorder="1"/>
    <xf numFmtId="0" fontId="8" fillId="0" borderId="0" xfId="0" applyFont="1" applyFill="1"/>
    <xf numFmtId="0" fontId="7" fillId="0" borderId="1" xfId="0" applyFont="1" applyFill="1" applyBorder="1"/>
    <xf numFmtId="164" fontId="5" fillId="0" borderId="0" xfId="0" applyNumberFormat="1" applyFont="1"/>
    <xf numFmtId="0" fontId="5" fillId="0" borderId="4" xfId="0" applyFont="1" applyBorder="1"/>
    <xf numFmtId="164" fontId="5" fillId="0" borderId="0" xfId="0" applyNumberFormat="1" applyFont="1" applyBorder="1"/>
    <xf numFmtId="0" fontId="5" fillId="0" borderId="2" xfId="0" applyFont="1" applyBorder="1"/>
    <xf numFmtId="0" fontId="8" fillId="4" borderId="1" xfId="0" applyFont="1" applyFill="1" applyBorder="1"/>
    <xf numFmtId="3" fontId="5" fillId="5" borderId="1" xfId="0" applyNumberFormat="1" applyFont="1" applyFill="1" applyBorder="1"/>
    <xf numFmtId="0" fontId="5" fillId="0" borderId="3" xfId="0" applyFont="1" applyBorder="1"/>
    <xf numFmtId="0" fontId="5" fillId="2" borderId="1" xfId="0" applyFont="1" applyFill="1" applyBorder="1"/>
    <xf numFmtId="9" fontId="5" fillId="0" borderId="3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9" fontId="5" fillId="0" borderId="4" xfId="2" applyFont="1" applyBorder="1" applyAlignment="1">
      <alignment horizontal="center"/>
    </xf>
    <xf numFmtId="0" fontId="5" fillId="7" borderId="8" xfId="0" applyFont="1" applyFill="1" applyBorder="1"/>
    <xf numFmtId="0" fontId="5" fillId="7" borderId="10" xfId="0" applyFont="1" applyFill="1" applyBorder="1"/>
    <xf numFmtId="0" fontId="5" fillId="7" borderId="9" xfId="0" applyFont="1" applyFill="1" applyBorder="1"/>
    <xf numFmtId="0" fontId="5" fillId="7" borderId="11" xfId="0" applyFont="1" applyFill="1" applyBorder="1"/>
    <xf numFmtId="0" fontId="5" fillId="7" borderId="0" xfId="0" applyFont="1" applyFill="1" applyBorder="1"/>
    <xf numFmtId="0" fontId="5" fillId="7" borderId="12" xfId="0" applyFont="1" applyFill="1" applyBorder="1"/>
    <xf numFmtId="0" fontId="5" fillId="7" borderId="13" xfId="0" applyFont="1" applyFill="1" applyBorder="1"/>
    <xf numFmtId="0" fontId="5" fillId="7" borderId="14" xfId="0" applyFont="1" applyFill="1" applyBorder="1"/>
    <xf numFmtId="0" fontId="5" fillId="7" borderId="15" xfId="0" applyFont="1" applyFill="1" applyBorder="1"/>
    <xf numFmtId="0" fontId="5" fillId="0" borderId="3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/>
    <xf numFmtId="0" fontId="14" fillId="0" borderId="0" xfId="0" applyFont="1"/>
    <xf numFmtId="167" fontId="5" fillId="0" borderId="1" xfId="0" applyNumberFormat="1" applyFont="1" applyFill="1" applyBorder="1" applyAlignment="1">
      <alignment horizontal="center" vertical="center"/>
    </xf>
    <xf numFmtId="167" fontId="15" fillId="0" borderId="0" xfId="0" applyNumberFormat="1" applyFont="1"/>
    <xf numFmtId="0" fontId="8" fillId="8" borderId="16" xfId="0" applyNumberFormat="1" applyFont="1" applyFill="1" applyBorder="1" applyAlignment="1">
      <alignment horizontal="center" vertical="center"/>
    </xf>
    <xf numFmtId="0" fontId="8" fillId="8" borderId="17" xfId="0" applyNumberFormat="1" applyFont="1" applyFill="1" applyBorder="1" applyAlignment="1">
      <alignment horizontal="center" vertical="center"/>
    </xf>
    <xf numFmtId="0" fontId="8" fillId="8" borderId="4" xfId="0" applyNumberFormat="1" applyFont="1" applyFill="1" applyBorder="1" applyAlignment="1">
      <alignment horizontal="center" vertical="center"/>
    </xf>
    <xf numFmtId="168" fontId="5" fillId="6" borderId="1" xfId="0" applyNumberFormat="1" applyFont="1" applyFill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/>
    </xf>
    <xf numFmtId="168" fontId="5" fillId="0" borderId="3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1" fillId="0" borderId="3" xfId="0" applyFont="1" applyBorder="1"/>
    <xf numFmtId="0" fontId="8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168" fontId="11" fillId="0" borderId="3" xfId="0" applyNumberFormat="1" applyFon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8" fontId="12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168" fontId="12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6" fontId="11" fillId="0" borderId="1" xfId="0" applyNumberFormat="1" applyFont="1" applyFill="1" applyBorder="1" applyAlignment="1">
      <alignment horizontal="center"/>
    </xf>
    <xf numFmtId="169" fontId="11" fillId="0" borderId="1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0" borderId="0" xfId="0" applyNumberFormat="1" applyFont="1" applyFill="1" applyBorder="1"/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7" fillId="2" borderId="1" xfId="0" applyNumberFormat="1" applyFont="1" applyFill="1" applyBorder="1"/>
    <xf numFmtId="0" fontId="22" fillId="0" borderId="0" xfId="0" applyFont="1"/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/>
    <xf numFmtId="0" fontId="7" fillId="0" borderId="0" xfId="0" applyFont="1" applyFill="1"/>
    <xf numFmtId="0" fontId="8" fillId="4" borderId="5" xfId="0" applyFont="1" applyFill="1" applyBorder="1"/>
    <xf numFmtId="0" fontId="5" fillId="5" borderId="1" xfId="0" applyFont="1" applyFill="1" applyBorder="1"/>
    <xf numFmtId="0" fontId="5" fillId="0" borderId="1" xfId="0" applyFont="1" applyBorder="1" applyAlignment="1"/>
    <xf numFmtId="164" fontId="5" fillId="0" borderId="1" xfId="0" applyNumberFormat="1" applyFont="1" applyFill="1" applyBorder="1" applyAlignment="1"/>
    <xf numFmtId="0" fontId="8" fillId="6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15" fillId="0" borderId="0" xfId="0" applyFont="1"/>
    <xf numFmtId="3" fontId="5" fillId="3" borderId="1" xfId="0" applyNumberFormat="1" applyFont="1" applyFill="1" applyBorder="1"/>
    <xf numFmtId="3" fontId="5" fillId="3" borderId="4" xfId="0" applyNumberFormat="1" applyFont="1" applyFill="1" applyBorder="1"/>
    <xf numFmtId="0" fontId="5" fillId="3" borderId="4" xfId="0" applyFont="1" applyFill="1" applyBorder="1"/>
    <xf numFmtId="0" fontId="24" fillId="0" borderId="0" xfId="0" applyFont="1"/>
    <xf numFmtId="0" fontId="5" fillId="9" borderId="1" xfId="0" applyFont="1" applyFill="1" applyBorder="1"/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166" fontId="11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 wrapText="1"/>
    </xf>
    <xf numFmtId="0" fontId="28" fillId="0" borderId="0" xfId="0" applyFont="1"/>
    <xf numFmtId="0" fontId="2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5" borderId="1" xfId="0" applyFont="1" applyFill="1" applyBorder="1"/>
    <xf numFmtId="0" fontId="20" fillId="0" borderId="0" xfId="0" applyFont="1" applyFill="1"/>
    <xf numFmtId="3" fontId="8" fillId="5" borderId="6" xfId="0" applyNumberFormat="1" applyFont="1" applyFill="1" applyBorder="1"/>
    <xf numFmtId="10" fontId="5" fillId="5" borderId="1" xfId="2" applyNumberFormat="1" applyFont="1" applyFill="1" applyBorder="1"/>
    <xf numFmtId="164" fontId="5" fillId="5" borderId="1" xfId="0" applyNumberFormat="1" applyFont="1" applyFill="1" applyBorder="1"/>
    <xf numFmtId="9" fontId="9" fillId="9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/>
    <xf numFmtId="0" fontId="5" fillId="0" borderId="0" xfId="0" applyFont="1" applyFill="1" applyBorder="1"/>
    <xf numFmtId="38" fontId="5" fillId="0" borderId="1" xfId="0" applyNumberFormat="1" applyFont="1" applyBorder="1"/>
    <xf numFmtId="38" fontId="5" fillId="0" borderId="1" xfId="0" applyNumberFormat="1" applyFont="1" applyFill="1" applyBorder="1"/>
    <xf numFmtId="38" fontId="5" fillId="5" borderId="1" xfId="0" applyNumberFormat="1" applyFont="1" applyFill="1" applyBorder="1"/>
    <xf numFmtId="38" fontId="8" fillId="0" borderId="1" xfId="0" applyNumberFormat="1" applyFont="1" applyFill="1" applyBorder="1"/>
    <xf numFmtId="38" fontId="8" fillId="4" borderId="5" xfId="0" applyNumberFormat="1" applyFont="1" applyFill="1" applyBorder="1"/>
    <xf numFmtId="38" fontId="5" fillId="2" borderId="1" xfId="0" applyNumberFormat="1" applyFont="1" applyFill="1" applyBorder="1"/>
    <xf numFmtId="38" fontId="8" fillId="4" borderId="1" xfId="0" applyNumberFormat="1" applyFont="1" applyFill="1" applyBorder="1"/>
    <xf numFmtId="0" fontId="4" fillId="0" borderId="0" xfId="0" applyFont="1"/>
    <xf numFmtId="0" fontId="8" fillId="0" borderId="5" xfId="0" applyFont="1" applyBorder="1"/>
    <xf numFmtId="0" fontId="5" fillId="0" borderId="5" xfId="0" applyFont="1" applyBorder="1"/>
    <xf numFmtId="3" fontId="5" fillId="0" borderId="5" xfId="0" applyNumberFormat="1" applyFont="1" applyFill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Fill="1" applyBorder="1"/>
    <xf numFmtId="0" fontId="8" fillId="10" borderId="23" xfId="0" applyFont="1" applyFill="1" applyBorder="1"/>
    <xf numFmtId="0" fontId="8" fillId="10" borderId="24" xfId="0" applyFont="1" applyFill="1" applyBorder="1"/>
    <xf numFmtId="0" fontId="8" fillId="10" borderId="25" xfId="0" applyFont="1" applyFill="1" applyBorder="1"/>
    <xf numFmtId="0" fontId="8" fillId="10" borderId="26" xfId="0" applyFont="1" applyFill="1" applyBorder="1"/>
    <xf numFmtId="0" fontId="8" fillId="3" borderId="1" xfId="0" applyFont="1" applyFill="1" applyBorder="1" applyAlignment="1">
      <alignment horizontal="center"/>
    </xf>
    <xf numFmtId="0" fontId="23" fillId="12" borderId="1" xfId="0" applyFont="1" applyFill="1" applyBorder="1"/>
    <xf numFmtId="3" fontId="23" fillId="12" borderId="1" xfId="0" applyNumberFormat="1" applyFont="1" applyFill="1" applyBorder="1"/>
    <xf numFmtId="0" fontId="2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justify" vertical="center"/>
    </xf>
    <xf numFmtId="3" fontId="5" fillId="12" borderId="0" xfId="0" applyNumberFormat="1" applyFont="1" applyFill="1"/>
    <xf numFmtId="0" fontId="5" fillId="12" borderId="0" xfId="0" applyFont="1" applyFill="1"/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164" fontId="8" fillId="4" borderId="3" xfId="0" applyNumberFormat="1" applyFont="1" applyFill="1" applyBorder="1"/>
    <xf numFmtId="164" fontId="8" fillId="0" borderId="3" xfId="0" applyNumberFormat="1" applyFont="1" applyBorder="1"/>
    <xf numFmtId="0" fontId="8" fillId="0" borderId="1" xfId="0" applyFont="1" applyBorder="1" applyAlignment="1">
      <alignment horizontal="center"/>
    </xf>
    <xf numFmtId="164" fontId="5" fillId="4" borderId="1" xfId="0" applyNumberFormat="1" applyFont="1" applyFill="1" applyBorder="1"/>
    <xf numFmtId="164" fontId="5" fillId="4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3" xfId="0" applyNumberFormat="1" applyFont="1" applyFill="1" applyBorder="1"/>
    <xf numFmtId="164" fontId="5" fillId="0" borderId="2" xfId="0" applyNumberFormat="1" applyFont="1" applyFill="1" applyBorder="1"/>
    <xf numFmtId="164" fontId="5" fillId="4" borderId="1" xfId="0" applyNumberFormat="1" applyFont="1" applyFill="1" applyBorder="1" applyAlignment="1"/>
    <xf numFmtId="164" fontId="5" fillId="4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5" fillId="2" borderId="2" xfId="0" applyNumberFormat="1" applyFont="1" applyFill="1" applyBorder="1" applyAlignment="1"/>
    <xf numFmtId="164" fontId="5" fillId="4" borderId="3" xfId="0" applyNumberFormat="1" applyFont="1" applyFill="1" applyBorder="1" applyAlignment="1"/>
    <xf numFmtId="164" fontId="8" fillId="0" borderId="3" xfId="0" applyNumberFormat="1" applyFont="1" applyBorder="1" applyAlignment="1"/>
    <xf numFmtId="0" fontId="9" fillId="9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167" fontId="5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wrapText="1"/>
    </xf>
    <xf numFmtId="2" fontId="5" fillId="0" borderId="1" xfId="0" applyNumberFormat="1" applyFont="1" applyBorder="1" applyAlignment="1"/>
    <xf numFmtId="2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8" fillId="6" borderId="3" xfId="0" applyNumberFormat="1" applyFont="1" applyFill="1" applyBorder="1" applyAlignment="1">
      <alignment horizontal="center" vertical="center"/>
    </xf>
    <xf numFmtId="168" fontId="7" fillId="6" borderId="1" xfId="0" applyNumberFormat="1" applyFont="1" applyFill="1" applyBorder="1" applyAlignment="1">
      <alignment horizontal="center"/>
    </xf>
    <xf numFmtId="168" fontId="7" fillId="0" borderId="1" xfId="0" applyNumberFormat="1" applyFont="1" applyBorder="1" applyAlignment="1">
      <alignment horizontal="center"/>
    </xf>
    <xf numFmtId="1" fontId="9" fillId="8" borderId="1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/>
    </xf>
    <xf numFmtId="168" fontId="7" fillId="0" borderId="1" xfId="0" applyNumberFormat="1" applyFont="1" applyFill="1" applyBorder="1" applyAlignment="1">
      <alignment horizontal="center"/>
    </xf>
    <xf numFmtId="9" fontId="9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68" fontId="7" fillId="0" borderId="1" xfId="0" applyNumberFormat="1" applyFont="1" applyFill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68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/>
    </xf>
    <xf numFmtId="169" fontId="11" fillId="0" borderId="1" xfId="0" applyNumberFormat="1" applyFont="1" applyFill="1" applyBorder="1" applyAlignment="1">
      <alignment horizontal="center"/>
    </xf>
    <xf numFmtId="0" fontId="8" fillId="11" borderId="1" xfId="0" applyFont="1" applyFill="1" applyBorder="1"/>
    <xf numFmtId="165" fontId="5" fillId="0" borderId="1" xfId="0" applyNumberFormat="1" applyFont="1" applyBorder="1" applyAlignment="1">
      <alignment horizontal="center"/>
    </xf>
    <xf numFmtId="0" fontId="8" fillId="11" borderId="1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5" borderId="18" xfId="0" applyFont="1" applyFill="1" applyBorder="1"/>
    <xf numFmtId="0" fontId="8" fillId="11" borderId="1" xfId="0" applyFont="1" applyFill="1" applyBorder="1" applyAlignment="1">
      <alignment horizontal="left"/>
    </xf>
    <xf numFmtId="0" fontId="31" fillId="0" borderId="1" xfId="0" applyFont="1" applyFill="1" applyBorder="1"/>
    <xf numFmtId="10" fontId="31" fillId="0" borderId="1" xfId="0" applyNumberFormat="1" applyFont="1" applyFill="1" applyBorder="1"/>
    <xf numFmtId="0" fontId="32" fillId="0" borderId="0" xfId="6" applyFont="1"/>
    <xf numFmtId="0" fontId="33" fillId="0" borderId="0" xfId="6" applyFont="1"/>
    <xf numFmtId="0" fontId="33" fillId="6" borderId="1" xfId="6" applyFont="1" applyFill="1" applyBorder="1" applyAlignment="1">
      <alignment horizontal="center"/>
    </xf>
    <xf numFmtId="0" fontId="33" fillId="0" borderId="1" xfId="6" applyFont="1" applyBorder="1"/>
    <xf numFmtId="3" fontId="33" fillId="0" borderId="4" xfId="6" applyNumberFormat="1" applyFont="1" applyBorder="1"/>
    <xf numFmtId="3" fontId="32" fillId="0" borderId="1" xfId="6" applyNumberFormat="1" applyFont="1" applyBorder="1"/>
    <xf numFmtId="3" fontId="33" fillId="0" borderId="1" xfId="6" applyNumberFormat="1" applyFont="1" applyBorder="1"/>
    <xf numFmtId="0" fontId="33" fillId="0" borderId="2" xfId="6" applyFont="1" applyBorder="1"/>
    <xf numFmtId="3" fontId="33" fillId="0" borderId="28" xfId="6" applyNumberFormat="1" applyFont="1" applyBorder="1"/>
    <xf numFmtId="3" fontId="33" fillId="0" borderId="2" xfId="6" applyNumberFormat="1" applyFont="1" applyBorder="1"/>
    <xf numFmtId="0" fontId="32" fillId="0" borderId="3" xfId="6" applyFont="1" applyBorder="1"/>
    <xf numFmtId="3" fontId="32" fillId="0" borderId="27" xfId="6" applyNumberFormat="1" applyFont="1" applyBorder="1"/>
    <xf numFmtId="3" fontId="33" fillId="0" borderId="3" xfId="6" applyNumberFormat="1" applyFont="1" applyBorder="1"/>
    <xf numFmtId="167" fontId="33" fillId="0" borderId="1" xfId="6" applyNumberFormat="1" applyFont="1" applyBorder="1"/>
    <xf numFmtId="10" fontId="33" fillId="0" borderId="1" xfId="6" applyNumberFormat="1" applyFont="1" applyBorder="1"/>
    <xf numFmtId="167" fontId="34" fillId="0" borderId="0" xfId="6" applyNumberFormat="1" applyFont="1"/>
    <xf numFmtId="167" fontId="33" fillId="0" borderId="0" xfId="6" applyNumberFormat="1" applyFont="1"/>
    <xf numFmtId="0" fontId="33" fillId="0" borderId="0" xfId="6" applyFont="1" applyAlignment="1">
      <alignment horizontal="center"/>
    </xf>
    <xf numFmtId="0" fontId="35" fillId="0" borderId="0" xfId="6" applyFont="1"/>
    <xf numFmtId="0" fontId="35" fillId="0" borderId="0" xfId="6" applyFont="1" applyAlignment="1">
      <alignment horizontal="center"/>
    </xf>
    <xf numFmtId="3" fontId="35" fillId="0" borderId="0" xfId="6" applyNumberFormat="1" applyFont="1"/>
    <xf numFmtId="167" fontId="35" fillId="0" borderId="0" xfId="6" applyNumberFormat="1" applyFont="1"/>
    <xf numFmtId="10" fontId="5" fillId="5" borderId="1" xfId="0" applyNumberFormat="1" applyFont="1" applyFill="1" applyBorder="1"/>
    <xf numFmtId="0" fontId="5" fillId="0" borderId="5" xfId="0" applyFont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3" borderId="30" xfId="0" applyFont="1" applyFill="1" applyBorder="1" applyAlignment="1">
      <alignment horizontal="center" wrapText="1"/>
    </xf>
    <xf numFmtId="3" fontId="5" fillId="5" borderId="30" xfId="0" applyNumberFormat="1" applyFont="1" applyFill="1" applyBorder="1"/>
    <xf numFmtId="3" fontId="5" fillId="5" borderId="31" xfId="0" applyNumberFormat="1" applyFont="1" applyFill="1" applyBorder="1"/>
    <xf numFmtId="0" fontId="22" fillId="0" borderId="0" xfId="0" applyFont="1" applyFill="1"/>
    <xf numFmtId="3" fontId="5" fillId="0" borderId="0" xfId="0" applyNumberFormat="1" applyFont="1" applyFill="1"/>
    <xf numFmtId="9" fontId="5" fillId="2" borderId="1" xfId="0" applyNumberFormat="1" applyFont="1" applyFill="1" applyBorder="1"/>
    <xf numFmtId="0" fontId="9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7" fillId="9" borderId="4" xfId="0" applyFont="1" applyFill="1" applyBorder="1" applyAlignment="1">
      <alignment horizontal="left" vertical="center" wrapText="1"/>
    </xf>
    <xf numFmtId="0" fontId="26" fillId="9" borderId="18" xfId="0" applyFont="1" applyFill="1" applyBorder="1" applyAlignment="1">
      <alignment vertical="center"/>
    </xf>
    <xf numFmtId="0" fontId="26" fillId="9" borderId="7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8" fillId="8" borderId="4" xfId="0" applyNumberFormat="1" applyFon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9" fillId="9" borderId="1" xfId="0" applyFont="1" applyFill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</cellXfs>
  <cellStyles count="10">
    <cellStyle name="Normal 10" xfId="4"/>
    <cellStyle name="Normálna" xfId="0" builtinId="0"/>
    <cellStyle name="Normálna 2" xfId="3"/>
    <cellStyle name="Normálna 2 2" xfId="5"/>
    <cellStyle name="Normálna 2 2 2" xfId="9"/>
    <cellStyle name="Normálna 2 3" xfId="8"/>
    <cellStyle name="Normálna 3" xfId="6"/>
    <cellStyle name="normálne 2" xfId="1"/>
    <cellStyle name="normálne 2 2" xfId="7"/>
    <cellStyle name="Percentá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CC66"/>
      <color rgb="FFFFFFCC"/>
      <color rgb="FFCCFF99"/>
      <color rgb="FFFFFF66"/>
      <color rgb="FF99FF33"/>
      <color rgb="FF3399FF"/>
      <color rgb="FFFFFF00"/>
      <color rgb="FF99FFCC"/>
      <color rgb="FFCCFF33"/>
      <color rgb="FFFC81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DS213"/>
  <sheetViews>
    <sheetView zoomScale="90" zoomScaleNormal="90" workbookViewId="0">
      <selection activeCell="D17" sqref="D17"/>
    </sheetView>
  </sheetViews>
  <sheetFormatPr defaultColWidth="6.86328125" defaultRowHeight="10.15" x14ac:dyDescent="0.3"/>
  <cols>
    <col min="1" max="1" width="2.796875" style="3" customWidth="1"/>
    <col min="2" max="2" width="50.19921875" style="3" customWidth="1"/>
    <col min="3" max="9" width="13.796875" style="3" customWidth="1"/>
    <col min="10" max="36" width="7.796875" style="3" customWidth="1"/>
    <col min="37" max="37" width="7.1328125" style="3" bestFit="1" customWidth="1"/>
    <col min="38" max="43" width="7.796875" style="3" customWidth="1"/>
    <col min="44" max="54" width="7.1328125" style="3" bestFit="1" customWidth="1"/>
    <col min="55" max="16384" width="6.86328125" style="3"/>
  </cols>
  <sheetData>
    <row r="1" spans="2:13" ht="10.5" thickBot="1" x14ac:dyDescent="0.35"/>
    <row r="2" spans="2:13" x14ac:dyDescent="0.3">
      <c r="B2" s="54" t="s">
        <v>1</v>
      </c>
      <c r="C2" s="55"/>
      <c r="D2" s="55"/>
      <c r="E2" s="55"/>
      <c r="F2" s="55"/>
      <c r="G2" s="55"/>
      <c r="H2" s="56"/>
      <c r="I2" s="159"/>
      <c r="J2" s="159"/>
      <c r="K2" s="159"/>
      <c r="L2" s="159"/>
      <c r="M2" s="159"/>
    </row>
    <row r="3" spans="2:13" x14ac:dyDescent="0.3">
      <c r="B3" s="57" t="s">
        <v>244</v>
      </c>
      <c r="C3" s="58"/>
      <c r="D3" s="58"/>
      <c r="E3" s="58"/>
      <c r="F3" s="41"/>
      <c r="G3" s="58"/>
      <c r="H3" s="59"/>
      <c r="I3" s="159"/>
      <c r="J3" s="159"/>
      <c r="K3" s="159"/>
      <c r="L3" s="159"/>
      <c r="M3" s="159"/>
    </row>
    <row r="4" spans="2:13" x14ac:dyDescent="0.3">
      <c r="B4" s="57" t="s">
        <v>247</v>
      </c>
      <c r="C4" s="58"/>
      <c r="D4" s="58"/>
      <c r="E4" s="58"/>
      <c r="F4" s="58"/>
      <c r="G4" s="159"/>
      <c r="H4" s="59"/>
      <c r="I4" s="159"/>
      <c r="J4" s="159"/>
      <c r="K4" s="159"/>
      <c r="L4" s="159"/>
      <c r="M4" s="159"/>
    </row>
    <row r="5" spans="2:13" x14ac:dyDescent="0.3">
      <c r="B5" s="57" t="s">
        <v>75</v>
      </c>
      <c r="C5" s="58"/>
      <c r="D5" s="58"/>
      <c r="E5" s="58"/>
      <c r="F5" s="58"/>
      <c r="G5" s="58"/>
      <c r="H5" s="59"/>
      <c r="I5" s="159"/>
      <c r="J5" s="159"/>
      <c r="K5" s="159"/>
      <c r="L5" s="159"/>
      <c r="M5" s="159"/>
    </row>
    <row r="6" spans="2:13" ht="10.5" thickBot="1" x14ac:dyDescent="0.35">
      <c r="B6" s="60" t="s">
        <v>243</v>
      </c>
      <c r="C6" s="61"/>
      <c r="D6" s="61"/>
      <c r="E6" s="61"/>
      <c r="F6" s="61"/>
      <c r="G6" s="61"/>
      <c r="H6" s="62"/>
      <c r="I6" s="159"/>
      <c r="J6" s="159"/>
      <c r="K6" s="159"/>
      <c r="L6" s="159"/>
      <c r="M6" s="159"/>
    </row>
    <row r="8" spans="2:13" ht="17.25" customHeight="1" x14ac:dyDescent="0.3">
      <c r="B8" s="295" t="s">
        <v>42</v>
      </c>
      <c r="C8" s="295"/>
    </row>
    <row r="9" spans="2:13" x14ac:dyDescent="0.3">
      <c r="B9" s="40" t="s">
        <v>2</v>
      </c>
      <c r="C9" s="42">
        <v>0.04</v>
      </c>
      <c r="E9" s="2"/>
    </row>
    <row r="10" spans="2:13" x14ac:dyDescent="0.3">
      <c r="B10" s="4" t="s">
        <v>3</v>
      </c>
      <c r="C10" s="43">
        <v>0.05</v>
      </c>
    </row>
    <row r="11" spans="2:13" x14ac:dyDescent="0.3">
      <c r="B11" s="4" t="s">
        <v>4</v>
      </c>
      <c r="C11" s="48">
        <v>2023</v>
      </c>
      <c r="D11" s="3" t="s">
        <v>7</v>
      </c>
    </row>
    <row r="12" spans="2:13" x14ac:dyDescent="0.3">
      <c r="B12" s="4" t="s">
        <v>177</v>
      </c>
      <c r="C12" s="44">
        <f>'02 Zostatková hodnota'!E40</f>
        <v>2</v>
      </c>
      <c r="D12" s="3" t="s">
        <v>408</v>
      </c>
    </row>
    <row r="13" spans="2:13" x14ac:dyDescent="0.3">
      <c r="B13" s="4" t="s">
        <v>62</v>
      </c>
      <c r="C13" s="117">
        <v>2025</v>
      </c>
      <c r="D13" s="3" t="s">
        <v>178</v>
      </c>
    </row>
    <row r="14" spans="2:13" x14ac:dyDescent="0.3">
      <c r="B14" s="4" t="s">
        <v>63</v>
      </c>
      <c r="C14" s="117">
        <v>2026</v>
      </c>
      <c r="D14" s="156" t="s">
        <v>241</v>
      </c>
      <c r="E14" s="157">
        <f>C14+1</f>
        <v>2027</v>
      </c>
      <c r="F14" s="158" t="s">
        <v>242</v>
      </c>
    </row>
    <row r="15" spans="2:13" x14ac:dyDescent="0.3">
      <c r="B15" s="4" t="s">
        <v>301</v>
      </c>
      <c r="C15" s="48">
        <f>C14-C13+1</f>
        <v>2</v>
      </c>
      <c r="F15" s="131" t="s">
        <v>246</v>
      </c>
    </row>
    <row r="16" spans="2:13" x14ac:dyDescent="0.3">
      <c r="B16" s="4" t="s">
        <v>302</v>
      </c>
      <c r="C16" s="48">
        <f>30-C15</f>
        <v>28</v>
      </c>
      <c r="F16" s="131"/>
    </row>
    <row r="17" spans="2:54" x14ac:dyDescent="0.3">
      <c r="B17" s="4" t="s">
        <v>179</v>
      </c>
      <c r="C17" s="48">
        <f>C13+C12-1</f>
        <v>2026</v>
      </c>
    </row>
    <row r="18" spans="2:54" x14ac:dyDescent="0.3">
      <c r="B18" s="4" t="s">
        <v>5</v>
      </c>
      <c r="C18" s="44" t="s">
        <v>0</v>
      </c>
    </row>
    <row r="22" spans="2:54" x14ac:dyDescent="0.3">
      <c r="B22" s="296" t="s">
        <v>76</v>
      </c>
      <c r="C22" s="132"/>
      <c r="D22" s="133">
        <v>2024</v>
      </c>
      <c r="E22" s="133">
        <v>2025</v>
      </c>
      <c r="F22" s="133">
        <v>2026</v>
      </c>
      <c r="G22" s="133">
        <v>2027</v>
      </c>
      <c r="H22" s="133">
        <v>2028</v>
      </c>
      <c r="I22" s="133">
        <v>2029</v>
      </c>
      <c r="J22" s="133">
        <v>2030</v>
      </c>
      <c r="K22" s="133">
        <v>2031</v>
      </c>
      <c r="L22" s="133">
        <v>2032</v>
      </c>
      <c r="M22" s="133">
        <v>2033</v>
      </c>
      <c r="N22" s="133">
        <v>2034</v>
      </c>
      <c r="O22" s="133">
        <v>2035</v>
      </c>
      <c r="P22" s="133">
        <v>2036</v>
      </c>
      <c r="Q22" s="133">
        <v>2037</v>
      </c>
      <c r="R22" s="133">
        <v>2038</v>
      </c>
      <c r="S22" s="133">
        <v>2039</v>
      </c>
      <c r="T22" s="133">
        <v>2040</v>
      </c>
      <c r="U22" s="133">
        <v>2041</v>
      </c>
      <c r="V22" s="133">
        <v>2042</v>
      </c>
      <c r="W22" s="133">
        <v>2043</v>
      </c>
      <c r="X22" s="133">
        <v>2044</v>
      </c>
      <c r="Y22" s="133">
        <v>2045</v>
      </c>
      <c r="Z22" s="133">
        <v>2046</v>
      </c>
      <c r="AA22" s="133">
        <v>2047</v>
      </c>
      <c r="AB22" s="133">
        <v>2048</v>
      </c>
      <c r="AC22" s="133">
        <v>2049</v>
      </c>
      <c r="AD22" s="133">
        <v>2050</v>
      </c>
      <c r="AE22" s="133">
        <v>2051</v>
      </c>
      <c r="AF22" s="133">
        <v>2052</v>
      </c>
      <c r="AG22" s="133">
        <v>2053</v>
      </c>
      <c r="AH22" s="133">
        <v>2054</v>
      </c>
      <c r="AI22" s="133">
        <v>2055</v>
      </c>
      <c r="AJ22" s="133">
        <v>2056</v>
      </c>
      <c r="AK22" s="133">
        <v>2057</v>
      </c>
      <c r="AL22" s="133">
        <v>2058</v>
      </c>
      <c r="AM22" s="133">
        <v>2059</v>
      </c>
      <c r="AN22" s="133">
        <v>2060</v>
      </c>
      <c r="AO22" s="133">
        <v>2061</v>
      </c>
      <c r="AP22" s="133">
        <v>2062</v>
      </c>
      <c r="AQ22" s="133">
        <v>2063</v>
      </c>
      <c r="AR22" s="133">
        <v>2064</v>
      </c>
      <c r="AS22" s="133">
        <v>2065</v>
      </c>
      <c r="AT22" s="133">
        <v>2066</v>
      </c>
      <c r="AU22" s="133">
        <v>2067</v>
      </c>
      <c r="AV22" s="133">
        <v>2068</v>
      </c>
      <c r="AW22" s="133">
        <v>2069</v>
      </c>
      <c r="AX22" s="133">
        <v>2070</v>
      </c>
      <c r="AY22" s="133">
        <v>2071</v>
      </c>
      <c r="AZ22" s="133">
        <v>2072</v>
      </c>
      <c r="BA22" s="133">
        <v>2073</v>
      </c>
      <c r="BB22" s="133">
        <v>2074</v>
      </c>
    </row>
    <row r="23" spans="2:54" x14ac:dyDescent="0.3">
      <c r="B23" s="297" t="s">
        <v>34</v>
      </c>
      <c r="C23" s="4"/>
      <c r="D23" s="205">
        <v>2.7E-2</v>
      </c>
      <c r="E23" s="205">
        <v>2.8000000000000001E-2</v>
      </c>
      <c r="F23" s="206">
        <v>2.1000000000000001E-2</v>
      </c>
      <c r="G23" s="206">
        <v>1.7000000000000001E-2</v>
      </c>
      <c r="H23" s="206">
        <v>1.7999999999999999E-2</v>
      </c>
      <c r="I23" s="206">
        <v>1.6E-2</v>
      </c>
      <c r="J23" s="206">
        <v>1.6E-2</v>
      </c>
      <c r="K23" s="206">
        <v>1.4999999999999999E-2</v>
      </c>
      <c r="L23" s="206">
        <v>1.4999999999999999E-2</v>
      </c>
      <c r="M23" s="206">
        <v>1.4999999999999999E-2</v>
      </c>
      <c r="N23" s="206">
        <v>1.4999999999999999E-2</v>
      </c>
      <c r="O23" s="206">
        <v>1.4999999999999999E-2</v>
      </c>
      <c r="P23" s="206">
        <v>1.4999999999999999E-2</v>
      </c>
      <c r="Q23" s="206">
        <v>1.4999999999999999E-2</v>
      </c>
      <c r="R23" s="206">
        <v>1.4999999999999999E-2</v>
      </c>
      <c r="S23" s="206">
        <v>1.4999999999999999E-2</v>
      </c>
      <c r="T23" s="206">
        <v>1.4999999999999999E-2</v>
      </c>
      <c r="U23" s="206">
        <v>1.2999999999999999E-2</v>
      </c>
      <c r="V23" s="206">
        <v>1.2999999999999999E-2</v>
      </c>
      <c r="W23" s="206">
        <v>1.2999999999999999E-2</v>
      </c>
      <c r="X23" s="206">
        <v>1.2999999999999999E-2</v>
      </c>
      <c r="Y23" s="206">
        <v>1.2999999999999999E-2</v>
      </c>
      <c r="Z23" s="206">
        <v>1.2999999999999999E-2</v>
      </c>
      <c r="AA23" s="206">
        <v>1.2999999999999999E-2</v>
      </c>
      <c r="AB23" s="206">
        <v>1.2999999999999999E-2</v>
      </c>
      <c r="AC23" s="206">
        <v>1.2999999999999999E-2</v>
      </c>
      <c r="AD23" s="206">
        <v>1.2999999999999999E-2</v>
      </c>
      <c r="AE23" s="206">
        <v>1.2E-2</v>
      </c>
      <c r="AF23" s="206">
        <v>1.2E-2</v>
      </c>
      <c r="AG23" s="206">
        <v>1.2E-2</v>
      </c>
      <c r="AH23" s="206">
        <v>1.2E-2</v>
      </c>
      <c r="AI23" s="206">
        <v>1.2E-2</v>
      </c>
      <c r="AJ23" s="206">
        <v>1.2E-2</v>
      </c>
      <c r="AK23" s="206">
        <v>1.2E-2</v>
      </c>
      <c r="AL23" s="206">
        <v>1.2E-2</v>
      </c>
      <c r="AM23" s="206">
        <v>1.2E-2</v>
      </c>
      <c r="AN23" s="206">
        <v>1.2E-2</v>
      </c>
      <c r="AO23" s="206">
        <v>1.2999999999999999E-2</v>
      </c>
      <c r="AP23" s="206">
        <v>1.2999999999999999E-2</v>
      </c>
      <c r="AQ23" s="206">
        <v>1.2999999999999999E-2</v>
      </c>
      <c r="AR23" s="206">
        <v>1.2999999999999999E-2</v>
      </c>
      <c r="AS23" s="206">
        <v>1.2999999999999999E-2</v>
      </c>
      <c r="AT23" s="206">
        <v>1.2999999999999999E-2</v>
      </c>
      <c r="AU23" s="206">
        <v>1.2999999999999999E-2</v>
      </c>
      <c r="AV23" s="206">
        <v>1.2999999999999999E-2</v>
      </c>
      <c r="AW23" s="206">
        <v>1.2999999999999999E-2</v>
      </c>
      <c r="AX23" s="206">
        <v>1.2999999999999999E-2</v>
      </c>
      <c r="AY23" s="206">
        <v>1.2999999999999999E-2</v>
      </c>
      <c r="AZ23" s="206">
        <v>1.2999999999999999E-2</v>
      </c>
      <c r="BA23" s="206">
        <v>1.2999999999999999E-2</v>
      </c>
      <c r="BB23" s="206">
        <v>1.2999999999999999E-2</v>
      </c>
    </row>
    <row r="24" spans="2:54" x14ac:dyDescent="0.3">
      <c r="B24" s="120" t="s">
        <v>101</v>
      </c>
    </row>
    <row r="25" spans="2:54" x14ac:dyDescent="0.3">
      <c r="B25" s="1"/>
    </row>
    <row r="26" spans="2:54" x14ac:dyDescent="0.3">
      <c r="B26" s="1"/>
    </row>
    <row r="27" spans="2:54" x14ac:dyDescent="0.3">
      <c r="B27" s="1"/>
    </row>
    <row r="28" spans="2:54" ht="17.25" customHeight="1" x14ac:dyDescent="0.3">
      <c r="B28" s="295" t="s">
        <v>6</v>
      </c>
      <c r="C28" s="295"/>
      <c r="E28" s="3" t="s">
        <v>91</v>
      </c>
    </row>
    <row r="29" spans="2:54" x14ac:dyDescent="0.3">
      <c r="B29" s="40" t="s">
        <v>64</v>
      </c>
      <c r="C29" s="209">
        <v>0.9</v>
      </c>
      <c r="E29" s="3" t="s">
        <v>92</v>
      </c>
    </row>
    <row r="30" spans="2:54" x14ac:dyDescent="0.3">
      <c r="B30" s="4" t="s">
        <v>89</v>
      </c>
      <c r="C30" s="210">
        <v>0.54</v>
      </c>
    </row>
    <row r="31" spans="2:54" x14ac:dyDescent="0.3">
      <c r="B31" s="4" t="s">
        <v>88</v>
      </c>
      <c r="C31" s="210">
        <v>0.64</v>
      </c>
    </row>
    <row r="32" spans="2:54" x14ac:dyDescent="0.3">
      <c r="B32" s="4" t="s">
        <v>304</v>
      </c>
      <c r="C32" s="210">
        <v>0.99</v>
      </c>
    </row>
    <row r="33" spans="2:54" x14ac:dyDescent="0.3">
      <c r="B33" s="4" t="s">
        <v>65</v>
      </c>
      <c r="C33" s="210">
        <v>1</v>
      </c>
    </row>
    <row r="34" spans="2:54" x14ac:dyDescent="0.3">
      <c r="B34" s="1" t="s">
        <v>305</v>
      </c>
      <c r="C34" s="81"/>
    </row>
    <row r="35" spans="2:54" x14ac:dyDescent="0.3">
      <c r="B35" s="1"/>
      <c r="C35" s="81"/>
    </row>
    <row r="36" spans="2:54" ht="17.25" customHeight="1" x14ac:dyDescent="0.3">
      <c r="B36" s="135" t="s">
        <v>90</v>
      </c>
      <c r="C36" s="211">
        <v>0.9</v>
      </c>
      <c r="E36" s="3" t="s">
        <v>93</v>
      </c>
    </row>
    <row r="37" spans="2:54" x14ac:dyDescent="0.3">
      <c r="B37" s="1" t="s">
        <v>305</v>
      </c>
    </row>
    <row r="39" spans="2:54" ht="34.5" customHeight="1" x14ac:dyDescent="0.3">
      <c r="B39" s="139" t="s">
        <v>66</v>
      </c>
      <c r="C39" s="134" t="s">
        <v>196</v>
      </c>
      <c r="D39" s="134" t="s">
        <v>67</v>
      </c>
      <c r="E39" s="134" t="s">
        <v>68</v>
      </c>
    </row>
    <row r="40" spans="2:54" x14ac:dyDescent="0.3">
      <c r="B40" s="4" t="s">
        <v>96</v>
      </c>
      <c r="C40" s="69">
        <v>7.2999999999999995E-2</v>
      </c>
      <c r="D40" s="69">
        <v>0.24399999999999999</v>
      </c>
      <c r="E40" s="69">
        <v>0.68300000000000005</v>
      </c>
      <c r="F40" s="70">
        <f>SUM(C40:E40)</f>
        <v>1</v>
      </c>
    </row>
    <row r="41" spans="2:54" x14ac:dyDescent="0.3">
      <c r="B41" s="4" t="s">
        <v>71</v>
      </c>
      <c r="C41" s="69">
        <v>3.6999999999999998E-2</v>
      </c>
      <c r="D41" s="69">
        <v>0.33800000000000002</v>
      </c>
      <c r="E41" s="69">
        <v>0.625</v>
      </c>
      <c r="F41" s="70">
        <f t="shared" ref="F41:F43" si="0">SUM(C41:E41)</f>
        <v>1</v>
      </c>
    </row>
    <row r="42" spans="2:54" x14ac:dyDescent="0.3">
      <c r="B42" s="4" t="s">
        <v>69</v>
      </c>
      <c r="C42" s="69">
        <v>3.7999999999999999E-2</v>
      </c>
      <c r="D42" s="69">
        <v>0.39200000000000002</v>
      </c>
      <c r="E42" s="69">
        <v>0.56999999999999995</v>
      </c>
      <c r="F42" s="70">
        <f t="shared" si="0"/>
        <v>1</v>
      </c>
    </row>
    <row r="43" spans="2:54" x14ac:dyDescent="0.3">
      <c r="B43" s="4" t="s">
        <v>97</v>
      </c>
      <c r="C43" s="69">
        <v>4.2999999999999997E-2</v>
      </c>
      <c r="D43" s="69">
        <v>0.25600000000000001</v>
      </c>
      <c r="E43" s="69">
        <v>0.70099999999999996</v>
      </c>
      <c r="F43" s="70">
        <f t="shared" si="0"/>
        <v>1</v>
      </c>
    </row>
    <row r="44" spans="2:54" x14ac:dyDescent="0.3">
      <c r="B44" s="1" t="s">
        <v>112</v>
      </c>
    </row>
    <row r="46" spans="2:54" ht="17.25" customHeight="1" x14ac:dyDescent="0.3">
      <c r="B46" s="140" t="s">
        <v>100</v>
      </c>
      <c r="C46" s="133">
        <v>2024</v>
      </c>
      <c r="D46" s="133">
        <v>2025</v>
      </c>
      <c r="E46" s="133">
        <v>2026</v>
      </c>
      <c r="F46" s="133">
        <v>2027</v>
      </c>
      <c r="G46" s="133">
        <v>2028</v>
      </c>
      <c r="H46" s="133">
        <v>2029</v>
      </c>
      <c r="I46" s="133">
        <v>2030</v>
      </c>
      <c r="J46" s="133">
        <v>2031</v>
      </c>
      <c r="K46" s="133">
        <v>2032</v>
      </c>
      <c r="L46" s="133">
        <v>2033</v>
      </c>
      <c r="M46" s="133">
        <v>2034</v>
      </c>
      <c r="N46" s="133">
        <v>2035</v>
      </c>
      <c r="O46" s="133">
        <v>2036</v>
      </c>
      <c r="P46" s="133">
        <v>2037</v>
      </c>
      <c r="Q46" s="133">
        <v>2038</v>
      </c>
      <c r="R46" s="133">
        <v>2039</v>
      </c>
      <c r="S46" s="133">
        <v>2040</v>
      </c>
      <c r="T46" s="133">
        <v>2041</v>
      </c>
      <c r="U46" s="133">
        <v>2042</v>
      </c>
      <c r="V46" s="133">
        <v>2043</v>
      </c>
      <c r="W46" s="133">
        <v>2044</v>
      </c>
      <c r="X46" s="133">
        <v>2045</v>
      </c>
      <c r="Y46" s="133">
        <v>2046</v>
      </c>
      <c r="Z46" s="133">
        <v>2047</v>
      </c>
      <c r="AA46" s="133">
        <v>2048</v>
      </c>
      <c r="AB46" s="133">
        <v>2049</v>
      </c>
      <c r="AC46" s="133">
        <v>2050</v>
      </c>
      <c r="AD46" s="133">
        <v>2051</v>
      </c>
      <c r="AE46" s="133">
        <v>2052</v>
      </c>
      <c r="AF46" s="133">
        <v>2053</v>
      </c>
      <c r="AG46" s="133">
        <v>2054</v>
      </c>
      <c r="AH46" s="133">
        <v>2055</v>
      </c>
      <c r="AI46" s="133">
        <v>2056</v>
      </c>
      <c r="AJ46" s="133">
        <v>2057</v>
      </c>
      <c r="AK46" s="133">
        <v>2058</v>
      </c>
      <c r="AL46" s="133">
        <v>2059</v>
      </c>
      <c r="AM46" s="133">
        <v>2060</v>
      </c>
      <c r="AN46" s="133">
        <v>2061</v>
      </c>
      <c r="AO46" s="133">
        <v>2062</v>
      </c>
      <c r="AP46" s="133">
        <v>2063</v>
      </c>
      <c r="AQ46" s="133">
        <v>2064</v>
      </c>
      <c r="AR46" s="133">
        <v>2065</v>
      </c>
      <c r="AS46" s="133">
        <v>2066</v>
      </c>
      <c r="AT46" s="133">
        <v>2067</v>
      </c>
      <c r="AU46" s="133">
        <v>2068</v>
      </c>
      <c r="AV46" s="133">
        <v>2069</v>
      </c>
      <c r="AW46" s="133">
        <v>2070</v>
      </c>
      <c r="AX46" s="133">
        <v>2071</v>
      </c>
      <c r="AY46" s="133">
        <v>2072</v>
      </c>
      <c r="AZ46" s="133">
        <v>2073</v>
      </c>
      <c r="BA46" s="133">
        <v>2074</v>
      </c>
      <c r="BB46" s="133">
        <v>2075</v>
      </c>
    </row>
    <row r="47" spans="2:54" x14ac:dyDescent="0.3">
      <c r="B47" s="63" t="s">
        <v>137</v>
      </c>
      <c r="C47" s="64">
        <v>20.83</v>
      </c>
      <c r="D47" s="64">
        <f t="shared" ref="D47:AI47" si="1">ROUND(C47*(1+(0.8*D23)),2)</f>
        <v>21.28</v>
      </c>
      <c r="E47" s="64">
        <f t="shared" si="1"/>
        <v>21.76</v>
      </c>
      <c r="F47" s="64">
        <f t="shared" si="1"/>
        <v>22.13</v>
      </c>
      <c r="G47" s="64">
        <f t="shared" si="1"/>
        <v>22.43</v>
      </c>
      <c r="H47" s="64">
        <f t="shared" si="1"/>
        <v>22.75</v>
      </c>
      <c r="I47" s="64">
        <f t="shared" si="1"/>
        <v>23.04</v>
      </c>
      <c r="J47" s="64">
        <f t="shared" si="1"/>
        <v>23.33</v>
      </c>
      <c r="K47" s="64">
        <f t="shared" si="1"/>
        <v>23.61</v>
      </c>
      <c r="L47" s="64">
        <f t="shared" si="1"/>
        <v>23.89</v>
      </c>
      <c r="M47" s="64">
        <f t="shared" si="1"/>
        <v>24.18</v>
      </c>
      <c r="N47" s="64">
        <f t="shared" si="1"/>
        <v>24.47</v>
      </c>
      <c r="O47" s="64">
        <f t="shared" si="1"/>
        <v>24.76</v>
      </c>
      <c r="P47" s="64">
        <f t="shared" si="1"/>
        <v>25.06</v>
      </c>
      <c r="Q47" s="64">
        <f t="shared" si="1"/>
        <v>25.36</v>
      </c>
      <c r="R47" s="64">
        <f t="shared" si="1"/>
        <v>25.66</v>
      </c>
      <c r="S47" s="64">
        <f t="shared" si="1"/>
        <v>25.97</v>
      </c>
      <c r="T47" s="64">
        <f t="shared" si="1"/>
        <v>26.28</v>
      </c>
      <c r="U47" s="64">
        <f t="shared" si="1"/>
        <v>26.55</v>
      </c>
      <c r="V47" s="64">
        <f t="shared" si="1"/>
        <v>26.83</v>
      </c>
      <c r="W47" s="64">
        <f t="shared" si="1"/>
        <v>27.11</v>
      </c>
      <c r="X47" s="64">
        <f t="shared" si="1"/>
        <v>27.39</v>
      </c>
      <c r="Y47" s="64">
        <f t="shared" si="1"/>
        <v>27.67</v>
      </c>
      <c r="Z47" s="64">
        <f t="shared" si="1"/>
        <v>27.96</v>
      </c>
      <c r="AA47" s="64">
        <f t="shared" si="1"/>
        <v>28.25</v>
      </c>
      <c r="AB47" s="64">
        <f t="shared" si="1"/>
        <v>28.54</v>
      </c>
      <c r="AC47" s="64">
        <f t="shared" si="1"/>
        <v>28.84</v>
      </c>
      <c r="AD47" s="64">
        <f t="shared" si="1"/>
        <v>29.14</v>
      </c>
      <c r="AE47" s="64">
        <f t="shared" si="1"/>
        <v>29.42</v>
      </c>
      <c r="AF47" s="64">
        <f t="shared" si="1"/>
        <v>29.7</v>
      </c>
      <c r="AG47" s="64">
        <f t="shared" si="1"/>
        <v>29.99</v>
      </c>
      <c r="AH47" s="64">
        <f t="shared" si="1"/>
        <v>30.28</v>
      </c>
      <c r="AI47" s="64">
        <f t="shared" si="1"/>
        <v>30.57</v>
      </c>
      <c r="AJ47" s="64">
        <f t="shared" ref="AJ47:BB47" si="2">ROUND(AI47*(1+(0.8*AJ23)),2)</f>
        <v>30.86</v>
      </c>
      <c r="AK47" s="64">
        <f t="shared" si="2"/>
        <v>31.16</v>
      </c>
      <c r="AL47" s="64">
        <f t="shared" si="2"/>
        <v>31.46</v>
      </c>
      <c r="AM47" s="64">
        <f t="shared" si="2"/>
        <v>31.76</v>
      </c>
      <c r="AN47" s="64">
        <f t="shared" si="2"/>
        <v>32.06</v>
      </c>
      <c r="AO47" s="64">
        <f t="shared" si="2"/>
        <v>32.39</v>
      </c>
      <c r="AP47" s="64">
        <f t="shared" si="2"/>
        <v>32.729999999999997</v>
      </c>
      <c r="AQ47" s="64">
        <f t="shared" si="2"/>
        <v>33.07</v>
      </c>
      <c r="AR47" s="64">
        <f t="shared" si="2"/>
        <v>33.409999999999997</v>
      </c>
      <c r="AS47" s="64">
        <f t="shared" si="2"/>
        <v>33.76</v>
      </c>
      <c r="AT47" s="64">
        <f t="shared" si="2"/>
        <v>34.11</v>
      </c>
      <c r="AU47" s="64">
        <f t="shared" si="2"/>
        <v>34.46</v>
      </c>
      <c r="AV47" s="64">
        <f t="shared" si="2"/>
        <v>34.82</v>
      </c>
      <c r="AW47" s="64">
        <f t="shared" si="2"/>
        <v>35.18</v>
      </c>
      <c r="AX47" s="64">
        <f t="shared" si="2"/>
        <v>35.549999999999997</v>
      </c>
      <c r="AY47" s="64">
        <f t="shared" si="2"/>
        <v>35.92</v>
      </c>
      <c r="AZ47" s="64">
        <f t="shared" si="2"/>
        <v>36.29</v>
      </c>
      <c r="BA47" s="64">
        <f t="shared" si="2"/>
        <v>36.67</v>
      </c>
      <c r="BB47" s="64">
        <f t="shared" si="2"/>
        <v>37.049999999999997</v>
      </c>
    </row>
    <row r="48" spans="2:54" x14ac:dyDescent="0.3">
      <c r="B48" s="45" t="s">
        <v>98</v>
      </c>
      <c r="C48" s="65">
        <v>9.83</v>
      </c>
      <c r="D48" s="65">
        <f t="shared" ref="D48:AI48" si="3">ROUND(C48*(1+(0.8*D23)),2)</f>
        <v>10.039999999999999</v>
      </c>
      <c r="E48" s="65">
        <f t="shared" si="3"/>
        <v>10.26</v>
      </c>
      <c r="F48" s="65">
        <f t="shared" si="3"/>
        <v>10.43</v>
      </c>
      <c r="G48" s="65">
        <f t="shared" si="3"/>
        <v>10.57</v>
      </c>
      <c r="H48" s="65">
        <f t="shared" si="3"/>
        <v>10.72</v>
      </c>
      <c r="I48" s="65">
        <f t="shared" si="3"/>
        <v>10.86</v>
      </c>
      <c r="J48" s="65">
        <f t="shared" si="3"/>
        <v>11</v>
      </c>
      <c r="K48" s="65">
        <f t="shared" si="3"/>
        <v>11.13</v>
      </c>
      <c r="L48" s="65">
        <f t="shared" si="3"/>
        <v>11.26</v>
      </c>
      <c r="M48" s="65">
        <f t="shared" si="3"/>
        <v>11.4</v>
      </c>
      <c r="N48" s="65">
        <f t="shared" si="3"/>
        <v>11.54</v>
      </c>
      <c r="O48" s="65">
        <f t="shared" si="3"/>
        <v>11.68</v>
      </c>
      <c r="P48" s="65">
        <f t="shared" si="3"/>
        <v>11.82</v>
      </c>
      <c r="Q48" s="65">
        <f t="shared" si="3"/>
        <v>11.96</v>
      </c>
      <c r="R48" s="65">
        <f t="shared" si="3"/>
        <v>12.1</v>
      </c>
      <c r="S48" s="65">
        <f t="shared" si="3"/>
        <v>12.25</v>
      </c>
      <c r="T48" s="65">
        <f t="shared" si="3"/>
        <v>12.4</v>
      </c>
      <c r="U48" s="65">
        <f t="shared" si="3"/>
        <v>12.53</v>
      </c>
      <c r="V48" s="65">
        <f t="shared" si="3"/>
        <v>12.66</v>
      </c>
      <c r="W48" s="65">
        <f t="shared" si="3"/>
        <v>12.79</v>
      </c>
      <c r="X48" s="65">
        <f t="shared" si="3"/>
        <v>12.92</v>
      </c>
      <c r="Y48" s="65">
        <f t="shared" si="3"/>
        <v>13.05</v>
      </c>
      <c r="Z48" s="65">
        <f t="shared" si="3"/>
        <v>13.19</v>
      </c>
      <c r="AA48" s="65">
        <f t="shared" si="3"/>
        <v>13.33</v>
      </c>
      <c r="AB48" s="65">
        <f t="shared" si="3"/>
        <v>13.47</v>
      </c>
      <c r="AC48" s="65">
        <f t="shared" si="3"/>
        <v>13.61</v>
      </c>
      <c r="AD48" s="65">
        <f t="shared" si="3"/>
        <v>13.75</v>
      </c>
      <c r="AE48" s="65">
        <f t="shared" si="3"/>
        <v>13.88</v>
      </c>
      <c r="AF48" s="65">
        <f t="shared" si="3"/>
        <v>14.01</v>
      </c>
      <c r="AG48" s="65">
        <f t="shared" si="3"/>
        <v>14.14</v>
      </c>
      <c r="AH48" s="65">
        <f t="shared" si="3"/>
        <v>14.28</v>
      </c>
      <c r="AI48" s="65">
        <f t="shared" si="3"/>
        <v>14.42</v>
      </c>
      <c r="AJ48" s="65">
        <f t="shared" ref="AJ48:BB48" si="4">ROUND(AI48*(1+(0.8*AJ23)),2)</f>
        <v>14.56</v>
      </c>
      <c r="AK48" s="65">
        <f t="shared" si="4"/>
        <v>14.7</v>
      </c>
      <c r="AL48" s="65">
        <f t="shared" si="4"/>
        <v>14.84</v>
      </c>
      <c r="AM48" s="65">
        <f t="shared" si="4"/>
        <v>14.98</v>
      </c>
      <c r="AN48" s="65">
        <f t="shared" si="4"/>
        <v>15.12</v>
      </c>
      <c r="AO48" s="65">
        <f t="shared" si="4"/>
        <v>15.28</v>
      </c>
      <c r="AP48" s="65">
        <f t="shared" si="4"/>
        <v>15.44</v>
      </c>
      <c r="AQ48" s="65">
        <f t="shared" si="4"/>
        <v>15.6</v>
      </c>
      <c r="AR48" s="65">
        <f t="shared" si="4"/>
        <v>15.76</v>
      </c>
      <c r="AS48" s="65">
        <f t="shared" si="4"/>
        <v>15.92</v>
      </c>
      <c r="AT48" s="65">
        <f t="shared" si="4"/>
        <v>16.09</v>
      </c>
      <c r="AU48" s="65">
        <f t="shared" si="4"/>
        <v>16.260000000000002</v>
      </c>
      <c r="AV48" s="65">
        <f t="shared" si="4"/>
        <v>16.43</v>
      </c>
      <c r="AW48" s="65">
        <f t="shared" si="4"/>
        <v>16.600000000000001</v>
      </c>
      <c r="AX48" s="65">
        <f t="shared" si="4"/>
        <v>16.77</v>
      </c>
      <c r="AY48" s="65">
        <f t="shared" si="4"/>
        <v>16.940000000000001</v>
      </c>
      <c r="AZ48" s="65">
        <f t="shared" si="4"/>
        <v>17.12</v>
      </c>
      <c r="BA48" s="65">
        <f t="shared" si="4"/>
        <v>17.3</v>
      </c>
      <c r="BB48" s="65">
        <f t="shared" si="4"/>
        <v>17.48</v>
      </c>
    </row>
    <row r="49" spans="2:54" x14ac:dyDescent="0.3">
      <c r="B49" s="66" t="s">
        <v>99</v>
      </c>
      <c r="C49" s="65">
        <v>6.42</v>
      </c>
      <c r="D49" s="65">
        <f t="shared" ref="D49:AI49" si="5">ROUND(C49*(1+(0.8*D23)),2)</f>
        <v>6.56</v>
      </c>
      <c r="E49" s="65">
        <f t="shared" si="5"/>
        <v>6.71</v>
      </c>
      <c r="F49" s="65">
        <f t="shared" si="5"/>
        <v>6.82</v>
      </c>
      <c r="G49" s="65">
        <f t="shared" si="5"/>
        <v>6.91</v>
      </c>
      <c r="H49" s="65">
        <f t="shared" si="5"/>
        <v>7.01</v>
      </c>
      <c r="I49" s="65">
        <f t="shared" si="5"/>
        <v>7.1</v>
      </c>
      <c r="J49" s="65">
        <f t="shared" si="5"/>
        <v>7.19</v>
      </c>
      <c r="K49" s="65">
        <f t="shared" si="5"/>
        <v>7.28</v>
      </c>
      <c r="L49" s="65">
        <f t="shared" si="5"/>
        <v>7.37</v>
      </c>
      <c r="M49" s="65">
        <f t="shared" si="5"/>
        <v>7.46</v>
      </c>
      <c r="N49" s="65">
        <f t="shared" si="5"/>
        <v>7.55</v>
      </c>
      <c r="O49" s="65">
        <f t="shared" si="5"/>
        <v>7.64</v>
      </c>
      <c r="P49" s="65">
        <f t="shared" si="5"/>
        <v>7.73</v>
      </c>
      <c r="Q49" s="65">
        <f t="shared" si="5"/>
        <v>7.82</v>
      </c>
      <c r="R49" s="65">
        <f t="shared" si="5"/>
        <v>7.91</v>
      </c>
      <c r="S49" s="65">
        <f t="shared" si="5"/>
        <v>8</v>
      </c>
      <c r="T49" s="65">
        <f t="shared" si="5"/>
        <v>8.1</v>
      </c>
      <c r="U49" s="65">
        <f t="shared" si="5"/>
        <v>8.18</v>
      </c>
      <c r="V49" s="65">
        <f t="shared" si="5"/>
        <v>8.27</v>
      </c>
      <c r="W49" s="65">
        <f t="shared" si="5"/>
        <v>8.36</v>
      </c>
      <c r="X49" s="65">
        <f t="shared" si="5"/>
        <v>8.4499999999999993</v>
      </c>
      <c r="Y49" s="65">
        <f t="shared" si="5"/>
        <v>8.5399999999999991</v>
      </c>
      <c r="Z49" s="65">
        <f t="shared" si="5"/>
        <v>8.6300000000000008</v>
      </c>
      <c r="AA49" s="65">
        <f t="shared" si="5"/>
        <v>8.7200000000000006</v>
      </c>
      <c r="AB49" s="65">
        <f t="shared" si="5"/>
        <v>8.81</v>
      </c>
      <c r="AC49" s="65">
        <f t="shared" si="5"/>
        <v>8.9</v>
      </c>
      <c r="AD49" s="65">
        <f t="shared" si="5"/>
        <v>8.99</v>
      </c>
      <c r="AE49" s="65">
        <f t="shared" si="5"/>
        <v>9.08</v>
      </c>
      <c r="AF49" s="65">
        <f t="shared" si="5"/>
        <v>9.17</v>
      </c>
      <c r="AG49" s="65">
        <f t="shared" si="5"/>
        <v>9.26</v>
      </c>
      <c r="AH49" s="65">
        <f t="shared" si="5"/>
        <v>9.35</v>
      </c>
      <c r="AI49" s="65">
        <f t="shared" si="5"/>
        <v>9.44</v>
      </c>
      <c r="AJ49" s="65">
        <f t="shared" ref="AJ49:BB49" si="6">ROUND(AI49*(1+(0.8*AJ23)),2)</f>
        <v>9.5299999999999994</v>
      </c>
      <c r="AK49" s="65">
        <f t="shared" si="6"/>
        <v>9.6199999999999992</v>
      </c>
      <c r="AL49" s="65">
        <f t="shared" si="6"/>
        <v>9.7100000000000009</v>
      </c>
      <c r="AM49" s="65">
        <f t="shared" si="6"/>
        <v>9.8000000000000007</v>
      </c>
      <c r="AN49" s="65">
        <f t="shared" si="6"/>
        <v>9.89</v>
      </c>
      <c r="AO49" s="65">
        <f t="shared" si="6"/>
        <v>9.99</v>
      </c>
      <c r="AP49" s="65">
        <f t="shared" si="6"/>
        <v>10.09</v>
      </c>
      <c r="AQ49" s="65">
        <f t="shared" si="6"/>
        <v>10.19</v>
      </c>
      <c r="AR49" s="65">
        <f t="shared" si="6"/>
        <v>10.3</v>
      </c>
      <c r="AS49" s="65">
        <f t="shared" si="6"/>
        <v>10.41</v>
      </c>
      <c r="AT49" s="65">
        <f t="shared" si="6"/>
        <v>10.52</v>
      </c>
      <c r="AU49" s="65">
        <f t="shared" si="6"/>
        <v>10.63</v>
      </c>
      <c r="AV49" s="65">
        <f t="shared" si="6"/>
        <v>10.74</v>
      </c>
      <c r="AW49" s="65">
        <f t="shared" si="6"/>
        <v>10.85</v>
      </c>
      <c r="AX49" s="65">
        <f t="shared" si="6"/>
        <v>10.96</v>
      </c>
      <c r="AY49" s="65">
        <f t="shared" si="6"/>
        <v>11.07</v>
      </c>
      <c r="AZ49" s="65">
        <f t="shared" si="6"/>
        <v>11.19</v>
      </c>
      <c r="BA49" s="65">
        <f t="shared" si="6"/>
        <v>11.31</v>
      </c>
      <c r="BB49" s="65">
        <f t="shared" si="6"/>
        <v>11.43</v>
      </c>
    </row>
    <row r="50" spans="2:54" x14ac:dyDescent="0.3">
      <c r="B50" s="1" t="s">
        <v>364</v>
      </c>
    </row>
    <row r="51" spans="2:54" x14ac:dyDescent="0.3">
      <c r="B51" s="1"/>
    </row>
    <row r="52" spans="2:54" x14ac:dyDescent="0.3">
      <c r="B52" s="234" t="s">
        <v>347</v>
      </c>
      <c r="C52" s="235">
        <v>1.5</v>
      </c>
    </row>
    <row r="53" spans="2:54" x14ac:dyDescent="0.3">
      <c r="B53" s="1" t="s">
        <v>348</v>
      </c>
    </row>
    <row r="54" spans="2:54" x14ac:dyDescent="0.3">
      <c r="B54" s="1"/>
    </row>
    <row r="55" spans="2:54" x14ac:dyDescent="0.3">
      <c r="B55" s="20" t="s">
        <v>349</v>
      </c>
    </row>
    <row r="56" spans="2:54" x14ac:dyDescent="0.3">
      <c r="B56" s="242" t="s">
        <v>350</v>
      </c>
      <c r="C56" s="236" t="s">
        <v>351</v>
      </c>
      <c r="D56" s="236" t="s">
        <v>362</v>
      </c>
      <c r="E56" s="236" t="s">
        <v>363</v>
      </c>
      <c r="F56" s="236" t="s">
        <v>352</v>
      </c>
      <c r="G56" s="236" t="s">
        <v>353</v>
      </c>
      <c r="H56" s="236" t="s">
        <v>354</v>
      </c>
      <c r="I56" s="236" t="s">
        <v>355</v>
      </c>
      <c r="J56" s="236" t="s">
        <v>356</v>
      </c>
      <c r="K56" s="236" t="s">
        <v>357</v>
      </c>
      <c r="L56" s="236" t="s">
        <v>358</v>
      </c>
    </row>
    <row r="57" spans="2:54" x14ac:dyDescent="0.3">
      <c r="B57" s="242" t="s">
        <v>359</v>
      </c>
      <c r="C57" s="23">
        <v>2</v>
      </c>
      <c r="D57" s="23">
        <v>1.8</v>
      </c>
      <c r="E57" s="23">
        <v>1.5</v>
      </c>
      <c r="F57" s="23">
        <v>1.4</v>
      </c>
      <c r="G57" s="23">
        <v>1.2</v>
      </c>
      <c r="H57" s="23">
        <v>1</v>
      </c>
      <c r="I57" s="23">
        <v>0.9</v>
      </c>
      <c r="J57" s="23">
        <v>0.75</v>
      </c>
      <c r="K57" s="23">
        <v>0.6</v>
      </c>
      <c r="L57" s="23">
        <v>0.4</v>
      </c>
    </row>
    <row r="58" spans="2:54" ht="9.75" customHeight="1" x14ac:dyDescent="0.35">
      <c r="B58" s="23"/>
      <c r="C58" s="292" t="s">
        <v>360</v>
      </c>
      <c r="D58" s="293"/>
      <c r="E58" s="293"/>
      <c r="F58" s="294"/>
      <c r="G58" s="289" t="s">
        <v>361</v>
      </c>
      <c r="H58" s="290"/>
      <c r="I58" s="290"/>
      <c r="J58" s="290"/>
      <c r="K58" s="290"/>
      <c r="L58" s="291"/>
    </row>
    <row r="59" spans="2:54" x14ac:dyDescent="0.3">
      <c r="B59" s="1" t="s">
        <v>306</v>
      </c>
    </row>
    <row r="60" spans="2:54" x14ac:dyDescent="0.3">
      <c r="B60" s="1"/>
    </row>
    <row r="61" spans="2:54" x14ac:dyDescent="0.3">
      <c r="B61" s="1"/>
      <c r="C61" s="237" t="s">
        <v>365</v>
      </c>
      <c r="D61" s="238"/>
      <c r="E61" s="238"/>
      <c r="F61" s="238"/>
      <c r="G61" s="238"/>
      <c r="H61" s="238"/>
      <c r="I61" s="238"/>
      <c r="J61" s="238"/>
      <c r="K61" s="238"/>
      <c r="L61" s="241"/>
      <c r="M61" s="241"/>
      <c r="N61" s="239" t="s">
        <v>366</v>
      </c>
    </row>
    <row r="62" spans="2:54" x14ac:dyDescent="0.3">
      <c r="B62" s="234" t="s">
        <v>367</v>
      </c>
      <c r="C62" s="240">
        <v>4</v>
      </c>
      <c r="D62" s="240">
        <v>5</v>
      </c>
      <c r="E62" s="240">
        <v>6</v>
      </c>
      <c r="F62" s="240">
        <v>7</v>
      </c>
      <c r="G62" s="240">
        <v>8</v>
      </c>
      <c r="H62" s="240">
        <v>9</v>
      </c>
      <c r="I62" s="240">
        <v>10</v>
      </c>
      <c r="J62" s="240">
        <v>11</v>
      </c>
      <c r="K62" s="240">
        <v>12</v>
      </c>
      <c r="L62" s="240">
        <v>13</v>
      </c>
      <c r="M62" s="240">
        <v>14</v>
      </c>
      <c r="N62" s="240">
        <v>15</v>
      </c>
    </row>
    <row r="63" spans="2:54" x14ac:dyDescent="0.3">
      <c r="B63" s="1" t="s">
        <v>348</v>
      </c>
    </row>
    <row r="64" spans="2:54" x14ac:dyDescent="0.3">
      <c r="B64" s="1"/>
    </row>
    <row r="65" spans="2:54" x14ac:dyDescent="0.3">
      <c r="B65" s="1"/>
    </row>
    <row r="66" spans="2:54" ht="20.25" x14ac:dyDescent="0.3">
      <c r="B66" s="140" t="s">
        <v>135</v>
      </c>
      <c r="C66" s="133">
        <v>2024</v>
      </c>
      <c r="D66" s="133">
        <v>2025</v>
      </c>
      <c r="E66" s="133">
        <v>2026</v>
      </c>
      <c r="F66" s="133">
        <v>2027</v>
      </c>
      <c r="G66" s="133">
        <v>2028</v>
      </c>
      <c r="H66" s="133">
        <v>2029</v>
      </c>
      <c r="I66" s="133">
        <v>2030</v>
      </c>
      <c r="J66" s="133">
        <v>2031</v>
      </c>
      <c r="K66" s="133">
        <v>2032</v>
      </c>
      <c r="L66" s="133">
        <v>2033</v>
      </c>
      <c r="M66" s="133">
        <v>2034</v>
      </c>
      <c r="N66" s="133">
        <v>2035</v>
      </c>
      <c r="O66" s="133">
        <v>2036</v>
      </c>
      <c r="P66" s="133">
        <v>2037</v>
      </c>
      <c r="Q66" s="133">
        <v>2038</v>
      </c>
      <c r="R66" s="133">
        <v>2039</v>
      </c>
      <c r="S66" s="133">
        <v>2040</v>
      </c>
      <c r="T66" s="133">
        <v>2041</v>
      </c>
      <c r="U66" s="133">
        <v>2042</v>
      </c>
      <c r="V66" s="133">
        <v>2043</v>
      </c>
      <c r="W66" s="133">
        <v>2044</v>
      </c>
      <c r="X66" s="133">
        <v>2045</v>
      </c>
      <c r="Y66" s="133">
        <v>2046</v>
      </c>
      <c r="Z66" s="133">
        <v>2047</v>
      </c>
      <c r="AA66" s="133">
        <v>2048</v>
      </c>
      <c r="AB66" s="133">
        <v>2049</v>
      </c>
      <c r="AC66" s="133">
        <v>2050</v>
      </c>
      <c r="AD66" s="133">
        <v>2051</v>
      </c>
      <c r="AE66" s="133">
        <v>2052</v>
      </c>
      <c r="AF66" s="133">
        <v>2053</v>
      </c>
      <c r="AG66" s="133">
        <v>2054</v>
      </c>
      <c r="AH66" s="133">
        <v>2055</v>
      </c>
      <c r="AI66" s="133">
        <v>2056</v>
      </c>
      <c r="AJ66" s="133">
        <v>2057</v>
      </c>
      <c r="AK66" s="133">
        <v>2058</v>
      </c>
      <c r="AL66" s="133">
        <v>2059</v>
      </c>
      <c r="AM66" s="133">
        <v>2060</v>
      </c>
      <c r="AN66" s="133">
        <v>2061</v>
      </c>
      <c r="AO66" s="133">
        <v>2062</v>
      </c>
      <c r="AP66" s="133">
        <v>2063</v>
      </c>
      <c r="AQ66" s="133">
        <v>2064</v>
      </c>
      <c r="AR66" s="133">
        <v>2065</v>
      </c>
      <c r="AS66" s="133">
        <v>2066</v>
      </c>
      <c r="AT66" s="133">
        <v>2067</v>
      </c>
      <c r="AU66" s="133">
        <v>2068</v>
      </c>
      <c r="AV66" s="133">
        <v>2069</v>
      </c>
      <c r="AW66" s="133">
        <v>2070</v>
      </c>
      <c r="AX66" s="133">
        <v>2071</v>
      </c>
      <c r="AY66" s="133">
        <v>2072</v>
      </c>
      <c r="AZ66" s="133">
        <v>2073</v>
      </c>
      <c r="BA66" s="133">
        <v>2074</v>
      </c>
      <c r="BB66" s="133">
        <v>2075</v>
      </c>
    </row>
    <row r="67" spans="2:54" ht="11.65" x14ac:dyDescent="0.4">
      <c r="B67" s="67" t="s">
        <v>368</v>
      </c>
      <c r="C67" s="108">
        <v>162.1</v>
      </c>
      <c r="D67" s="97">
        <f t="shared" ref="D67:AI67" si="7">ROUND(C67*(1+(0.8*D23)),2)</f>
        <v>165.6</v>
      </c>
      <c r="E67" s="97">
        <f t="shared" si="7"/>
        <v>169.31</v>
      </c>
      <c r="F67" s="97">
        <f t="shared" si="7"/>
        <v>172.15</v>
      </c>
      <c r="G67" s="97">
        <f t="shared" si="7"/>
        <v>174.49</v>
      </c>
      <c r="H67" s="97">
        <f t="shared" si="7"/>
        <v>177</v>
      </c>
      <c r="I67" s="97">
        <f t="shared" si="7"/>
        <v>179.27</v>
      </c>
      <c r="J67" s="97">
        <f t="shared" si="7"/>
        <v>181.56</v>
      </c>
      <c r="K67" s="97">
        <f t="shared" si="7"/>
        <v>183.74</v>
      </c>
      <c r="L67" s="97">
        <f t="shared" si="7"/>
        <v>185.94</v>
      </c>
      <c r="M67" s="97">
        <f t="shared" si="7"/>
        <v>188.17</v>
      </c>
      <c r="N67" s="97">
        <f t="shared" si="7"/>
        <v>190.43</v>
      </c>
      <c r="O67" s="97">
        <f t="shared" si="7"/>
        <v>192.72</v>
      </c>
      <c r="P67" s="97">
        <f t="shared" si="7"/>
        <v>195.03</v>
      </c>
      <c r="Q67" s="97">
        <f t="shared" si="7"/>
        <v>197.37</v>
      </c>
      <c r="R67" s="97">
        <f t="shared" si="7"/>
        <v>199.74</v>
      </c>
      <c r="S67" s="97">
        <f t="shared" si="7"/>
        <v>202.14</v>
      </c>
      <c r="T67" s="97">
        <f t="shared" si="7"/>
        <v>204.57</v>
      </c>
      <c r="U67" s="97">
        <f t="shared" si="7"/>
        <v>206.7</v>
      </c>
      <c r="V67" s="97">
        <f t="shared" si="7"/>
        <v>208.85</v>
      </c>
      <c r="W67" s="97">
        <f t="shared" si="7"/>
        <v>211.02</v>
      </c>
      <c r="X67" s="97">
        <f t="shared" si="7"/>
        <v>213.21</v>
      </c>
      <c r="Y67" s="97">
        <f t="shared" si="7"/>
        <v>215.43</v>
      </c>
      <c r="Z67" s="97">
        <f t="shared" si="7"/>
        <v>217.67</v>
      </c>
      <c r="AA67" s="97">
        <f t="shared" si="7"/>
        <v>219.93</v>
      </c>
      <c r="AB67" s="97">
        <f t="shared" si="7"/>
        <v>222.22</v>
      </c>
      <c r="AC67" s="97">
        <f t="shared" si="7"/>
        <v>224.53</v>
      </c>
      <c r="AD67" s="97">
        <f t="shared" si="7"/>
        <v>226.87</v>
      </c>
      <c r="AE67" s="97">
        <f t="shared" si="7"/>
        <v>229.05</v>
      </c>
      <c r="AF67" s="97">
        <f t="shared" si="7"/>
        <v>231.25</v>
      </c>
      <c r="AG67" s="97">
        <f t="shared" si="7"/>
        <v>233.47</v>
      </c>
      <c r="AH67" s="97">
        <f t="shared" si="7"/>
        <v>235.71</v>
      </c>
      <c r="AI67" s="97">
        <f t="shared" si="7"/>
        <v>237.97</v>
      </c>
      <c r="AJ67" s="97">
        <f t="shared" ref="AJ67:BB67" si="8">ROUND(AI67*(1+(0.8*AJ23)),2)</f>
        <v>240.25</v>
      </c>
      <c r="AK67" s="97">
        <f t="shared" si="8"/>
        <v>242.56</v>
      </c>
      <c r="AL67" s="97">
        <f t="shared" si="8"/>
        <v>244.89</v>
      </c>
      <c r="AM67" s="97">
        <f t="shared" si="8"/>
        <v>247.24</v>
      </c>
      <c r="AN67" s="97">
        <f t="shared" si="8"/>
        <v>249.61</v>
      </c>
      <c r="AO67" s="97">
        <f t="shared" si="8"/>
        <v>252.21</v>
      </c>
      <c r="AP67" s="97">
        <f t="shared" si="8"/>
        <v>254.83</v>
      </c>
      <c r="AQ67" s="97">
        <f t="shared" si="8"/>
        <v>257.48</v>
      </c>
      <c r="AR67" s="97">
        <f t="shared" si="8"/>
        <v>260.16000000000003</v>
      </c>
      <c r="AS67" s="97">
        <f t="shared" si="8"/>
        <v>262.87</v>
      </c>
      <c r="AT67" s="97">
        <f t="shared" si="8"/>
        <v>265.60000000000002</v>
      </c>
      <c r="AU67" s="97">
        <f t="shared" si="8"/>
        <v>268.36</v>
      </c>
      <c r="AV67" s="97">
        <f t="shared" si="8"/>
        <v>271.14999999999998</v>
      </c>
      <c r="AW67" s="97">
        <f t="shared" si="8"/>
        <v>273.97000000000003</v>
      </c>
      <c r="AX67" s="97">
        <f t="shared" si="8"/>
        <v>276.82</v>
      </c>
      <c r="AY67" s="97">
        <f t="shared" si="8"/>
        <v>279.7</v>
      </c>
      <c r="AZ67" s="97">
        <f t="shared" si="8"/>
        <v>282.61</v>
      </c>
      <c r="BA67" s="97">
        <f t="shared" si="8"/>
        <v>285.55</v>
      </c>
      <c r="BB67" s="97">
        <f t="shared" si="8"/>
        <v>288.52</v>
      </c>
    </row>
    <row r="68" spans="2:54" ht="11.65" x14ac:dyDescent="0.4">
      <c r="B68" s="67" t="s">
        <v>369</v>
      </c>
      <c r="C68" s="108">
        <v>91.1</v>
      </c>
      <c r="D68" s="97">
        <f t="shared" ref="D68:AI68" si="9">ROUND(C68*(1+(0.8*D23)),2)</f>
        <v>93.07</v>
      </c>
      <c r="E68" s="97">
        <f t="shared" si="9"/>
        <v>95.15</v>
      </c>
      <c r="F68" s="97">
        <f t="shared" si="9"/>
        <v>96.75</v>
      </c>
      <c r="G68" s="97">
        <f t="shared" si="9"/>
        <v>98.07</v>
      </c>
      <c r="H68" s="97">
        <f t="shared" si="9"/>
        <v>99.48</v>
      </c>
      <c r="I68" s="97">
        <f t="shared" si="9"/>
        <v>100.75</v>
      </c>
      <c r="J68" s="97">
        <f t="shared" si="9"/>
        <v>102.04</v>
      </c>
      <c r="K68" s="97">
        <f t="shared" si="9"/>
        <v>103.26</v>
      </c>
      <c r="L68" s="97">
        <f t="shared" si="9"/>
        <v>104.5</v>
      </c>
      <c r="M68" s="97">
        <f t="shared" si="9"/>
        <v>105.75</v>
      </c>
      <c r="N68" s="97">
        <f t="shared" si="9"/>
        <v>107.02</v>
      </c>
      <c r="O68" s="97">
        <f t="shared" si="9"/>
        <v>108.3</v>
      </c>
      <c r="P68" s="97">
        <f t="shared" si="9"/>
        <v>109.6</v>
      </c>
      <c r="Q68" s="97">
        <f t="shared" si="9"/>
        <v>110.92</v>
      </c>
      <c r="R68" s="97">
        <f t="shared" si="9"/>
        <v>112.25</v>
      </c>
      <c r="S68" s="97">
        <f t="shared" si="9"/>
        <v>113.6</v>
      </c>
      <c r="T68" s="97">
        <f t="shared" si="9"/>
        <v>114.96</v>
      </c>
      <c r="U68" s="97">
        <f t="shared" si="9"/>
        <v>116.16</v>
      </c>
      <c r="V68" s="97">
        <f t="shared" si="9"/>
        <v>117.37</v>
      </c>
      <c r="W68" s="97">
        <f t="shared" si="9"/>
        <v>118.59</v>
      </c>
      <c r="X68" s="97">
        <f t="shared" si="9"/>
        <v>119.82</v>
      </c>
      <c r="Y68" s="97">
        <f t="shared" si="9"/>
        <v>121.07</v>
      </c>
      <c r="Z68" s="97">
        <f t="shared" si="9"/>
        <v>122.33</v>
      </c>
      <c r="AA68" s="97">
        <f t="shared" si="9"/>
        <v>123.6</v>
      </c>
      <c r="AB68" s="97">
        <f t="shared" si="9"/>
        <v>124.89</v>
      </c>
      <c r="AC68" s="97">
        <f t="shared" si="9"/>
        <v>126.19</v>
      </c>
      <c r="AD68" s="97">
        <f t="shared" si="9"/>
        <v>127.5</v>
      </c>
      <c r="AE68" s="97">
        <f t="shared" si="9"/>
        <v>128.72</v>
      </c>
      <c r="AF68" s="97">
        <f t="shared" si="9"/>
        <v>129.96</v>
      </c>
      <c r="AG68" s="97">
        <f t="shared" si="9"/>
        <v>131.21</v>
      </c>
      <c r="AH68" s="97">
        <f t="shared" si="9"/>
        <v>132.47</v>
      </c>
      <c r="AI68" s="97">
        <f t="shared" si="9"/>
        <v>133.74</v>
      </c>
      <c r="AJ68" s="97">
        <f t="shared" ref="AJ68:BB68" si="10">ROUND(AI68*(1+(0.8*AJ23)),2)</f>
        <v>135.02000000000001</v>
      </c>
      <c r="AK68" s="97">
        <f t="shared" si="10"/>
        <v>136.32</v>
      </c>
      <c r="AL68" s="97">
        <f t="shared" si="10"/>
        <v>137.63</v>
      </c>
      <c r="AM68" s="97">
        <f t="shared" si="10"/>
        <v>138.94999999999999</v>
      </c>
      <c r="AN68" s="97">
        <f t="shared" si="10"/>
        <v>140.28</v>
      </c>
      <c r="AO68" s="97">
        <f t="shared" si="10"/>
        <v>141.74</v>
      </c>
      <c r="AP68" s="97">
        <f t="shared" si="10"/>
        <v>143.21</v>
      </c>
      <c r="AQ68" s="97">
        <f t="shared" si="10"/>
        <v>144.69999999999999</v>
      </c>
      <c r="AR68" s="97">
        <f t="shared" si="10"/>
        <v>146.19999999999999</v>
      </c>
      <c r="AS68" s="97">
        <f t="shared" si="10"/>
        <v>147.72</v>
      </c>
      <c r="AT68" s="97">
        <f t="shared" si="10"/>
        <v>149.26</v>
      </c>
      <c r="AU68" s="97">
        <f t="shared" si="10"/>
        <v>150.81</v>
      </c>
      <c r="AV68" s="97">
        <f t="shared" si="10"/>
        <v>152.38</v>
      </c>
      <c r="AW68" s="97">
        <f t="shared" si="10"/>
        <v>153.96</v>
      </c>
      <c r="AX68" s="97">
        <f t="shared" si="10"/>
        <v>155.56</v>
      </c>
      <c r="AY68" s="97">
        <f t="shared" si="10"/>
        <v>157.18</v>
      </c>
      <c r="AZ68" s="97">
        <f t="shared" si="10"/>
        <v>158.81</v>
      </c>
      <c r="BA68" s="97">
        <f t="shared" si="10"/>
        <v>160.46</v>
      </c>
      <c r="BB68" s="97">
        <f t="shared" si="10"/>
        <v>162.13</v>
      </c>
    </row>
    <row r="69" spans="2:54" ht="11.65" x14ac:dyDescent="0.4">
      <c r="B69" s="67" t="s">
        <v>370</v>
      </c>
      <c r="C69" s="108">
        <v>38.299999999999997</v>
      </c>
      <c r="D69" s="97">
        <f t="shared" ref="D69:AI69" si="11">ROUND(C69*(1+(0.8*D23)),2)</f>
        <v>39.130000000000003</v>
      </c>
      <c r="E69" s="97">
        <f t="shared" si="11"/>
        <v>40.01</v>
      </c>
      <c r="F69" s="97">
        <f t="shared" si="11"/>
        <v>40.68</v>
      </c>
      <c r="G69" s="97">
        <f t="shared" si="11"/>
        <v>41.23</v>
      </c>
      <c r="H69" s="97">
        <f t="shared" si="11"/>
        <v>41.82</v>
      </c>
      <c r="I69" s="97">
        <f t="shared" si="11"/>
        <v>42.36</v>
      </c>
      <c r="J69" s="97">
        <f t="shared" si="11"/>
        <v>42.9</v>
      </c>
      <c r="K69" s="97">
        <f t="shared" si="11"/>
        <v>43.41</v>
      </c>
      <c r="L69" s="97">
        <f t="shared" si="11"/>
        <v>43.93</v>
      </c>
      <c r="M69" s="97">
        <f t="shared" si="11"/>
        <v>44.46</v>
      </c>
      <c r="N69" s="97">
        <f t="shared" si="11"/>
        <v>44.99</v>
      </c>
      <c r="O69" s="97">
        <f t="shared" si="11"/>
        <v>45.53</v>
      </c>
      <c r="P69" s="97">
        <f t="shared" si="11"/>
        <v>46.08</v>
      </c>
      <c r="Q69" s="97">
        <f t="shared" si="11"/>
        <v>46.63</v>
      </c>
      <c r="R69" s="97">
        <f t="shared" si="11"/>
        <v>47.19</v>
      </c>
      <c r="S69" s="97">
        <f t="shared" si="11"/>
        <v>47.76</v>
      </c>
      <c r="T69" s="97">
        <f t="shared" si="11"/>
        <v>48.33</v>
      </c>
      <c r="U69" s="97">
        <f t="shared" si="11"/>
        <v>48.83</v>
      </c>
      <c r="V69" s="97">
        <f t="shared" si="11"/>
        <v>49.34</v>
      </c>
      <c r="W69" s="97">
        <f t="shared" si="11"/>
        <v>49.85</v>
      </c>
      <c r="X69" s="97">
        <f t="shared" si="11"/>
        <v>50.37</v>
      </c>
      <c r="Y69" s="97">
        <f t="shared" si="11"/>
        <v>50.89</v>
      </c>
      <c r="Z69" s="97">
        <f t="shared" si="11"/>
        <v>51.42</v>
      </c>
      <c r="AA69" s="97">
        <f t="shared" si="11"/>
        <v>51.95</v>
      </c>
      <c r="AB69" s="97">
        <f t="shared" si="11"/>
        <v>52.49</v>
      </c>
      <c r="AC69" s="97">
        <f t="shared" si="11"/>
        <v>53.04</v>
      </c>
      <c r="AD69" s="97">
        <f t="shared" si="11"/>
        <v>53.59</v>
      </c>
      <c r="AE69" s="97">
        <f t="shared" si="11"/>
        <v>54.1</v>
      </c>
      <c r="AF69" s="97">
        <f t="shared" si="11"/>
        <v>54.62</v>
      </c>
      <c r="AG69" s="97">
        <f t="shared" si="11"/>
        <v>55.14</v>
      </c>
      <c r="AH69" s="97">
        <f t="shared" si="11"/>
        <v>55.67</v>
      </c>
      <c r="AI69" s="97">
        <f t="shared" si="11"/>
        <v>56.2</v>
      </c>
      <c r="AJ69" s="97">
        <f t="shared" ref="AJ69:BB69" si="12">ROUND(AI69*(1+(0.8*AJ23)),2)</f>
        <v>56.74</v>
      </c>
      <c r="AK69" s="97">
        <f t="shared" si="12"/>
        <v>57.28</v>
      </c>
      <c r="AL69" s="97">
        <f t="shared" si="12"/>
        <v>57.83</v>
      </c>
      <c r="AM69" s="97">
        <f t="shared" si="12"/>
        <v>58.39</v>
      </c>
      <c r="AN69" s="97">
        <f t="shared" si="12"/>
        <v>58.95</v>
      </c>
      <c r="AO69" s="97">
        <f t="shared" si="12"/>
        <v>59.56</v>
      </c>
      <c r="AP69" s="97">
        <f t="shared" si="12"/>
        <v>60.18</v>
      </c>
      <c r="AQ69" s="97">
        <f t="shared" si="12"/>
        <v>60.81</v>
      </c>
      <c r="AR69" s="97">
        <f t="shared" si="12"/>
        <v>61.44</v>
      </c>
      <c r="AS69" s="97">
        <f t="shared" si="12"/>
        <v>62.08</v>
      </c>
      <c r="AT69" s="97">
        <f t="shared" si="12"/>
        <v>62.73</v>
      </c>
      <c r="AU69" s="97">
        <f t="shared" si="12"/>
        <v>63.38</v>
      </c>
      <c r="AV69" s="97">
        <f t="shared" si="12"/>
        <v>64.040000000000006</v>
      </c>
      <c r="AW69" s="97">
        <f t="shared" si="12"/>
        <v>64.709999999999994</v>
      </c>
      <c r="AX69" s="97">
        <f t="shared" si="12"/>
        <v>65.38</v>
      </c>
      <c r="AY69" s="97">
        <f t="shared" si="12"/>
        <v>66.06</v>
      </c>
      <c r="AZ69" s="97">
        <f t="shared" si="12"/>
        <v>66.75</v>
      </c>
      <c r="BA69" s="97">
        <f t="shared" si="12"/>
        <v>67.44</v>
      </c>
      <c r="BB69" s="97">
        <f t="shared" si="12"/>
        <v>68.14</v>
      </c>
    </row>
    <row r="70" spans="2:54" ht="11.65" x14ac:dyDescent="0.4">
      <c r="B70" s="67" t="s">
        <v>371</v>
      </c>
      <c r="C70" s="108">
        <v>22.7</v>
      </c>
      <c r="D70" s="97">
        <f t="shared" ref="D70:AI70" si="13">ROUND(C70*(1+(0.8*D23)),2)</f>
        <v>23.19</v>
      </c>
      <c r="E70" s="97">
        <f t="shared" si="13"/>
        <v>23.71</v>
      </c>
      <c r="F70" s="97">
        <f t="shared" si="13"/>
        <v>24.11</v>
      </c>
      <c r="G70" s="97">
        <f t="shared" si="13"/>
        <v>24.44</v>
      </c>
      <c r="H70" s="97">
        <f t="shared" si="13"/>
        <v>24.79</v>
      </c>
      <c r="I70" s="97">
        <f t="shared" si="13"/>
        <v>25.11</v>
      </c>
      <c r="J70" s="97">
        <f t="shared" si="13"/>
        <v>25.43</v>
      </c>
      <c r="K70" s="97">
        <f t="shared" si="13"/>
        <v>25.74</v>
      </c>
      <c r="L70" s="97">
        <f t="shared" si="13"/>
        <v>26.05</v>
      </c>
      <c r="M70" s="97">
        <f t="shared" si="13"/>
        <v>26.36</v>
      </c>
      <c r="N70" s="97">
        <f t="shared" si="13"/>
        <v>26.68</v>
      </c>
      <c r="O70" s="97">
        <f t="shared" si="13"/>
        <v>27</v>
      </c>
      <c r="P70" s="97">
        <f t="shared" si="13"/>
        <v>27.32</v>
      </c>
      <c r="Q70" s="97">
        <f t="shared" si="13"/>
        <v>27.65</v>
      </c>
      <c r="R70" s="97">
        <f t="shared" si="13"/>
        <v>27.98</v>
      </c>
      <c r="S70" s="97">
        <f t="shared" si="13"/>
        <v>28.32</v>
      </c>
      <c r="T70" s="97">
        <f t="shared" si="13"/>
        <v>28.66</v>
      </c>
      <c r="U70" s="97">
        <f t="shared" si="13"/>
        <v>28.96</v>
      </c>
      <c r="V70" s="97">
        <f t="shared" si="13"/>
        <v>29.26</v>
      </c>
      <c r="W70" s="97">
        <f t="shared" si="13"/>
        <v>29.56</v>
      </c>
      <c r="X70" s="97">
        <f t="shared" si="13"/>
        <v>29.87</v>
      </c>
      <c r="Y70" s="97">
        <f t="shared" si="13"/>
        <v>30.18</v>
      </c>
      <c r="Z70" s="97">
        <f t="shared" si="13"/>
        <v>30.49</v>
      </c>
      <c r="AA70" s="97">
        <f t="shared" si="13"/>
        <v>30.81</v>
      </c>
      <c r="AB70" s="97">
        <f t="shared" si="13"/>
        <v>31.13</v>
      </c>
      <c r="AC70" s="97">
        <f t="shared" si="13"/>
        <v>31.45</v>
      </c>
      <c r="AD70" s="97">
        <f t="shared" si="13"/>
        <v>31.78</v>
      </c>
      <c r="AE70" s="97">
        <f t="shared" si="13"/>
        <v>32.090000000000003</v>
      </c>
      <c r="AF70" s="97">
        <f t="shared" si="13"/>
        <v>32.4</v>
      </c>
      <c r="AG70" s="97">
        <f t="shared" si="13"/>
        <v>32.71</v>
      </c>
      <c r="AH70" s="97">
        <f t="shared" si="13"/>
        <v>33.020000000000003</v>
      </c>
      <c r="AI70" s="97">
        <f t="shared" si="13"/>
        <v>33.340000000000003</v>
      </c>
      <c r="AJ70" s="97">
        <f t="shared" ref="AJ70:BB70" si="14">ROUND(AI70*(1+(0.8*AJ23)),2)</f>
        <v>33.659999999999997</v>
      </c>
      <c r="AK70" s="97">
        <f t="shared" si="14"/>
        <v>33.979999999999997</v>
      </c>
      <c r="AL70" s="97">
        <f t="shared" si="14"/>
        <v>34.31</v>
      </c>
      <c r="AM70" s="97">
        <f t="shared" si="14"/>
        <v>34.64</v>
      </c>
      <c r="AN70" s="97">
        <f t="shared" si="14"/>
        <v>34.97</v>
      </c>
      <c r="AO70" s="97">
        <f t="shared" si="14"/>
        <v>35.33</v>
      </c>
      <c r="AP70" s="97">
        <f t="shared" si="14"/>
        <v>35.700000000000003</v>
      </c>
      <c r="AQ70" s="97">
        <f t="shared" si="14"/>
        <v>36.07</v>
      </c>
      <c r="AR70" s="97">
        <f t="shared" si="14"/>
        <v>36.450000000000003</v>
      </c>
      <c r="AS70" s="97">
        <f t="shared" si="14"/>
        <v>36.83</v>
      </c>
      <c r="AT70" s="97">
        <f t="shared" si="14"/>
        <v>37.21</v>
      </c>
      <c r="AU70" s="97">
        <f t="shared" si="14"/>
        <v>37.6</v>
      </c>
      <c r="AV70" s="97">
        <f t="shared" si="14"/>
        <v>37.99</v>
      </c>
      <c r="AW70" s="97">
        <f t="shared" si="14"/>
        <v>38.39</v>
      </c>
      <c r="AX70" s="97">
        <f t="shared" si="14"/>
        <v>38.79</v>
      </c>
      <c r="AY70" s="97">
        <f t="shared" si="14"/>
        <v>39.19</v>
      </c>
      <c r="AZ70" s="97">
        <f t="shared" si="14"/>
        <v>39.6</v>
      </c>
      <c r="BA70" s="97">
        <f t="shared" si="14"/>
        <v>40.01</v>
      </c>
      <c r="BB70" s="97">
        <f t="shared" si="14"/>
        <v>40.43</v>
      </c>
    </row>
    <row r="71" spans="2:54" ht="11.65" x14ac:dyDescent="0.4">
      <c r="B71" s="67" t="s">
        <v>372</v>
      </c>
      <c r="C71" s="108">
        <v>15.6</v>
      </c>
      <c r="D71" s="97">
        <f t="shared" ref="D71:AI71" si="15">ROUND(C71*(1+(0.8*D23)),2)</f>
        <v>15.94</v>
      </c>
      <c r="E71" s="97">
        <f t="shared" si="15"/>
        <v>16.3</v>
      </c>
      <c r="F71" s="97">
        <f t="shared" si="15"/>
        <v>16.57</v>
      </c>
      <c r="G71" s="97">
        <f t="shared" si="15"/>
        <v>16.8</v>
      </c>
      <c r="H71" s="97">
        <f t="shared" si="15"/>
        <v>17.04</v>
      </c>
      <c r="I71" s="97">
        <f t="shared" si="15"/>
        <v>17.260000000000002</v>
      </c>
      <c r="J71" s="97">
        <f t="shared" si="15"/>
        <v>17.48</v>
      </c>
      <c r="K71" s="97">
        <f t="shared" si="15"/>
        <v>17.690000000000001</v>
      </c>
      <c r="L71" s="97">
        <f t="shared" si="15"/>
        <v>17.899999999999999</v>
      </c>
      <c r="M71" s="97">
        <f t="shared" si="15"/>
        <v>18.11</v>
      </c>
      <c r="N71" s="97">
        <f t="shared" si="15"/>
        <v>18.329999999999998</v>
      </c>
      <c r="O71" s="97">
        <f t="shared" si="15"/>
        <v>18.55</v>
      </c>
      <c r="P71" s="97">
        <f t="shared" si="15"/>
        <v>18.77</v>
      </c>
      <c r="Q71" s="97">
        <f t="shared" si="15"/>
        <v>19</v>
      </c>
      <c r="R71" s="97">
        <f t="shared" si="15"/>
        <v>19.23</v>
      </c>
      <c r="S71" s="97">
        <f t="shared" si="15"/>
        <v>19.46</v>
      </c>
      <c r="T71" s="97">
        <f t="shared" si="15"/>
        <v>19.690000000000001</v>
      </c>
      <c r="U71" s="97">
        <f t="shared" si="15"/>
        <v>19.89</v>
      </c>
      <c r="V71" s="97">
        <f t="shared" si="15"/>
        <v>20.100000000000001</v>
      </c>
      <c r="W71" s="97">
        <f t="shared" si="15"/>
        <v>20.309999999999999</v>
      </c>
      <c r="X71" s="97">
        <f t="shared" si="15"/>
        <v>20.52</v>
      </c>
      <c r="Y71" s="97">
        <f t="shared" si="15"/>
        <v>20.73</v>
      </c>
      <c r="Z71" s="97">
        <f t="shared" si="15"/>
        <v>20.95</v>
      </c>
      <c r="AA71" s="97">
        <f t="shared" si="15"/>
        <v>21.17</v>
      </c>
      <c r="AB71" s="97">
        <f t="shared" si="15"/>
        <v>21.39</v>
      </c>
      <c r="AC71" s="97">
        <f t="shared" si="15"/>
        <v>21.61</v>
      </c>
      <c r="AD71" s="97">
        <f t="shared" si="15"/>
        <v>21.83</v>
      </c>
      <c r="AE71" s="97">
        <f t="shared" si="15"/>
        <v>22.04</v>
      </c>
      <c r="AF71" s="97">
        <f t="shared" si="15"/>
        <v>22.25</v>
      </c>
      <c r="AG71" s="97">
        <f t="shared" si="15"/>
        <v>22.46</v>
      </c>
      <c r="AH71" s="97">
        <f t="shared" si="15"/>
        <v>22.68</v>
      </c>
      <c r="AI71" s="97">
        <f t="shared" si="15"/>
        <v>22.9</v>
      </c>
      <c r="AJ71" s="97">
        <f t="shared" ref="AJ71:BB71" si="16">ROUND(AI71*(1+(0.8*AJ23)),2)</f>
        <v>23.12</v>
      </c>
      <c r="AK71" s="97">
        <f t="shared" si="16"/>
        <v>23.34</v>
      </c>
      <c r="AL71" s="97">
        <f t="shared" si="16"/>
        <v>23.56</v>
      </c>
      <c r="AM71" s="97">
        <f t="shared" si="16"/>
        <v>23.79</v>
      </c>
      <c r="AN71" s="97">
        <f t="shared" si="16"/>
        <v>24.02</v>
      </c>
      <c r="AO71" s="97">
        <f t="shared" si="16"/>
        <v>24.27</v>
      </c>
      <c r="AP71" s="97">
        <f t="shared" si="16"/>
        <v>24.52</v>
      </c>
      <c r="AQ71" s="97">
        <f t="shared" si="16"/>
        <v>24.78</v>
      </c>
      <c r="AR71" s="97">
        <f t="shared" si="16"/>
        <v>25.04</v>
      </c>
      <c r="AS71" s="97">
        <f t="shared" si="16"/>
        <v>25.3</v>
      </c>
      <c r="AT71" s="97">
        <f t="shared" si="16"/>
        <v>25.56</v>
      </c>
      <c r="AU71" s="97">
        <f t="shared" si="16"/>
        <v>25.83</v>
      </c>
      <c r="AV71" s="97">
        <f t="shared" si="16"/>
        <v>26.1</v>
      </c>
      <c r="AW71" s="97">
        <f t="shared" si="16"/>
        <v>26.37</v>
      </c>
      <c r="AX71" s="97">
        <f t="shared" si="16"/>
        <v>26.64</v>
      </c>
      <c r="AY71" s="97">
        <f t="shared" si="16"/>
        <v>26.92</v>
      </c>
      <c r="AZ71" s="97">
        <f t="shared" si="16"/>
        <v>27.2</v>
      </c>
      <c r="BA71" s="97">
        <f t="shared" si="16"/>
        <v>27.48</v>
      </c>
      <c r="BB71" s="97">
        <f t="shared" si="16"/>
        <v>27.77</v>
      </c>
    </row>
    <row r="72" spans="2:54" x14ac:dyDescent="0.3">
      <c r="B72" s="67" t="s">
        <v>136</v>
      </c>
      <c r="C72" s="108">
        <v>1.1000000000000001</v>
      </c>
      <c r="D72" s="97">
        <f t="shared" ref="D72:AI72" si="17">ROUND(C72*(1+(0.8*D23)),2)</f>
        <v>1.1200000000000001</v>
      </c>
      <c r="E72" s="97">
        <f t="shared" si="17"/>
        <v>1.1499999999999999</v>
      </c>
      <c r="F72" s="97">
        <f t="shared" si="17"/>
        <v>1.17</v>
      </c>
      <c r="G72" s="97">
        <f t="shared" si="17"/>
        <v>1.19</v>
      </c>
      <c r="H72" s="97">
        <f t="shared" si="17"/>
        <v>1.21</v>
      </c>
      <c r="I72" s="97">
        <f t="shared" si="17"/>
        <v>1.23</v>
      </c>
      <c r="J72" s="97">
        <f t="shared" si="17"/>
        <v>1.25</v>
      </c>
      <c r="K72" s="97">
        <f t="shared" si="17"/>
        <v>1.27</v>
      </c>
      <c r="L72" s="97">
        <f t="shared" si="17"/>
        <v>1.29</v>
      </c>
      <c r="M72" s="97">
        <f t="shared" si="17"/>
        <v>1.31</v>
      </c>
      <c r="N72" s="97">
        <f t="shared" si="17"/>
        <v>1.33</v>
      </c>
      <c r="O72" s="97">
        <f t="shared" si="17"/>
        <v>1.35</v>
      </c>
      <c r="P72" s="97">
        <f t="shared" si="17"/>
        <v>1.37</v>
      </c>
      <c r="Q72" s="97">
        <f t="shared" si="17"/>
        <v>1.39</v>
      </c>
      <c r="R72" s="97">
        <f t="shared" si="17"/>
        <v>1.41</v>
      </c>
      <c r="S72" s="97">
        <f t="shared" si="17"/>
        <v>1.43</v>
      </c>
      <c r="T72" s="97">
        <f t="shared" si="17"/>
        <v>1.45</v>
      </c>
      <c r="U72" s="97">
        <f t="shared" si="17"/>
        <v>1.47</v>
      </c>
      <c r="V72" s="97">
        <f t="shared" si="17"/>
        <v>1.49</v>
      </c>
      <c r="W72" s="97">
        <f t="shared" si="17"/>
        <v>1.51</v>
      </c>
      <c r="X72" s="97">
        <f t="shared" si="17"/>
        <v>1.53</v>
      </c>
      <c r="Y72" s="97">
        <f t="shared" si="17"/>
        <v>1.55</v>
      </c>
      <c r="Z72" s="97">
        <f t="shared" si="17"/>
        <v>1.57</v>
      </c>
      <c r="AA72" s="97">
        <f t="shared" si="17"/>
        <v>1.59</v>
      </c>
      <c r="AB72" s="97">
        <f t="shared" si="17"/>
        <v>1.61</v>
      </c>
      <c r="AC72" s="97">
        <f t="shared" si="17"/>
        <v>1.63</v>
      </c>
      <c r="AD72" s="97">
        <f t="shared" si="17"/>
        <v>1.65</v>
      </c>
      <c r="AE72" s="97">
        <f t="shared" si="17"/>
        <v>1.67</v>
      </c>
      <c r="AF72" s="97">
        <f t="shared" si="17"/>
        <v>1.69</v>
      </c>
      <c r="AG72" s="97">
        <f t="shared" si="17"/>
        <v>1.71</v>
      </c>
      <c r="AH72" s="97">
        <f t="shared" si="17"/>
        <v>1.73</v>
      </c>
      <c r="AI72" s="97">
        <f t="shared" si="17"/>
        <v>1.75</v>
      </c>
      <c r="AJ72" s="97">
        <f t="shared" ref="AJ72:BB72" si="18">ROUND(AI72*(1+(0.8*AJ23)),2)</f>
        <v>1.77</v>
      </c>
      <c r="AK72" s="97">
        <f t="shared" si="18"/>
        <v>1.79</v>
      </c>
      <c r="AL72" s="97">
        <f t="shared" si="18"/>
        <v>1.81</v>
      </c>
      <c r="AM72" s="97">
        <f t="shared" si="18"/>
        <v>1.83</v>
      </c>
      <c r="AN72" s="97">
        <f t="shared" si="18"/>
        <v>1.85</v>
      </c>
      <c r="AO72" s="97">
        <f t="shared" si="18"/>
        <v>1.87</v>
      </c>
      <c r="AP72" s="97">
        <f t="shared" si="18"/>
        <v>1.89</v>
      </c>
      <c r="AQ72" s="97">
        <f t="shared" si="18"/>
        <v>1.91</v>
      </c>
      <c r="AR72" s="97">
        <f t="shared" si="18"/>
        <v>1.93</v>
      </c>
      <c r="AS72" s="97">
        <f t="shared" si="18"/>
        <v>1.95</v>
      </c>
      <c r="AT72" s="97">
        <f t="shared" si="18"/>
        <v>1.97</v>
      </c>
      <c r="AU72" s="97">
        <f t="shared" si="18"/>
        <v>1.99</v>
      </c>
      <c r="AV72" s="97">
        <f t="shared" si="18"/>
        <v>2.0099999999999998</v>
      </c>
      <c r="AW72" s="97">
        <f t="shared" si="18"/>
        <v>2.0299999999999998</v>
      </c>
      <c r="AX72" s="97">
        <f t="shared" si="18"/>
        <v>2.0499999999999998</v>
      </c>
      <c r="AY72" s="97">
        <f t="shared" si="18"/>
        <v>2.0699999999999998</v>
      </c>
      <c r="AZ72" s="97">
        <f t="shared" si="18"/>
        <v>2.09</v>
      </c>
      <c r="BA72" s="97">
        <f t="shared" si="18"/>
        <v>2.11</v>
      </c>
      <c r="BB72" s="97">
        <f t="shared" si="18"/>
        <v>2.13</v>
      </c>
    </row>
    <row r="73" spans="2:54" ht="11.65" x14ac:dyDescent="0.4">
      <c r="B73" s="67" t="s">
        <v>373</v>
      </c>
      <c r="C73" s="108">
        <v>37.700000000000003</v>
      </c>
      <c r="D73" s="97">
        <f t="shared" ref="D73:AI73" si="19">ROUND(C73*(1+(0.8*D23)),2)</f>
        <v>38.51</v>
      </c>
      <c r="E73" s="97">
        <f t="shared" si="19"/>
        <v>39.369999999999997</v>
      </c>
      <c r="F73" s="97">
        <f t="shared" si="19"/>
        <v>40.03</v>
      </c>
      <c r="G73" s="97">
        <f t="shared" si="19"/>
        <v>40.57</v>
      </c>
      <c r="H73" s="97">
        <f t="shared" si="19"/>
        <v>41.15</v>
      </c>
      <c r="I73" s="97">
        <f t="shared" si="19"/>
        <v>41.68</v>
      </c>
      <c r="J73" s="97">
        <f t="shared" si="19"/>
        <v>42.21</v>
      </c>
      <c r="K73" s="97">
        <f t="shared" si="19"/>
        <v>42.72</v>
      </c>
      <c r="L73" s="97">
        <f t="shared" si="19"/>
        <v>43.23</v>
      </c>
      <c r="M73" s="97">
        <f t="shared" si="19"/>
        <v>43.75</v>
      </c>
      <c r="N73" s="97">
        <f t="shared" si="19"/>
        <v>44.28</v>
      </c>
      <c r="O73" s="97">
        <f t="shared" si="19"/>
        <v>44.81</v>
      </c>
      <c r="P73" s="97">
        <f t="shared" si="19"/>
        <v>45.35</v>
      </c>
      <c r="Q73" s="97">
        <f t="shared" si="19"/>
        <v>45.89</v>
      </c>
      <c r="R73" s="97">
        <f t="shared" si="19"/>
        <v>46.44</v>
      </c>
      <c r="S73" s="97">
        <f t="shared" si="19"/>
        <v>47</v>
      </c>
      <c r="T73" s="97">
        <f t="shared" si="19"/>
        <v>47.56</v>
      </c>
      <c r="U73" s="97">
        <f t="shared" si="19"/>
        <v>48.05</v>
      </c>
      <c r="V73" s="97">
        <f t="shared" si="19"/>
        <v>48.55</v>
      </c>
      <c r="W73" s="97">
        <f t="shared" si="19"/>
        <v>49.05</v>
      </c>
      <c r="X73" s="97">
        <f t="shared" si="19"/>
        <v>49.56</v>
      </c>
      <c r="Y73" s="97">
        <f t="shared" si="19"/>
        <v>50.08</v>
      </c>
      <c r="Z73" s="97">
        <f t="shared" si="19"/>
        <v>50.6</v>
      </c>
      <c r="AA73" s="97">
        <f t="shared" si="19"/>
        <v>51.13</v>
      </c>
      <c r="AB73" s="97">
        <f t="shared" si="19"/>
        <v>51.66</v>
      </c>
      <c r="AC73" s="97">
        <f t="shared" si="19"/>
        <v>52.2</v>
      </c>
      <c r="AD73" s="97">
        <f t="shared" si="19"/>
        <v>52.74</v>
      </c>
      <c r="AE73" s="97">
        <f t="shared" si="19"/>
        <v>53.25</v>
      </c>
      <c r="AF73" s="97">
        <f t="shared" si="19"/>
        <v>53.76</v>
      </c>
      <c r="AG73" s="97">
        <f t="shared" si="19"/>
        <v>54.28</v>
      </c>
      <c r="AH73" s="97">
        <f t="shared" si="19"/>
        <v>54.8</v>
      </c>
      <c r="AI73" s="97">
        <f t="shared" si="19"/>
        <v>55.33</v>
      </c>
      <c r="AJ73" s="97">
        <f t="shared" ref="AJ73:BB73" si="20">ROUND(AI73*(1+(0.8*AJ23)),2)</f>
        <v>55.86</v>
      </c>
      <c r="AK73" s="97">
        <f t="shared" si="20"/>
        <v>56.4</v>
      </c>
      <c r="AL73" s="97">
        <f t="shared" si="20"/>
        <v>56.94</v>
      </c>
      <c r="AM73" s="97">
        <f t="shared" si="20"/>
        <v>57.49</v>
      </c>
      <c r="AN73" s="97">
        <f t="shared" si="20"/>
        <v>58.04</v>
      </c>
      <c r="AO73" s="97">
        <f t="shared" si="20"/>
        <v>58.64</v>
      </c>
      <c r="AP73" s="97">
        <f t="shared" si="20"/>
        <v>59.25</v>
      </c>
      <c r="AQ73" s="97">
        <f t="shared" si="20"/>
        <v>59.87</v>
      </c>
      <c r="AR73" s="97">
        <f t="shared" si="20"/>
        <v>60.49</v>
      </c>
      <c r="AS73" s="97">
        <f t="shared" si="20"/>
        <v>61.12</v>
      </c>
      <c r="AT73" s="97">
        <f t="shared" si="20"/>
        <v>61.76</v>
      </c>
      <c r="AU73" s="97">
        <f t="shared" si="20"/>
        <v>62.4</v>
      </c>
      <c r="AV73" s="97">
        <f t="shared" si="20"/>
        <v>63.05</v>
      </c>
      <c r="AW73" s="97">
        <f t="shared" si="20"/>
        <v>63.71</v>
      </c>
      <c r="AX73" s="97">
        <f t="shared" si="20"/>
        <v>64.37</v>
      </c>
      <c r="AY73" s="97">
        <f t="shared" si="20"/>
        <v>65.040000000000006</v>
      </c>
      <c r="AZ73" s="97">
        <f t="shared" si="20"/>
        <v>65.72</v>
      </c>
      <c r="BA73" s="97">
        <f t="shared" si="20"/>
        <v>66.400000000000006</v>
      </c>
      <c r="BB73" s="97">
        <f t="shared" si="20"/>
        <v>67.09</v>
      </c>
    </row>
    <row r="74" spans="2:54" x14ac:dyDescent="0.3">
      <c r="B74" s="1" t="s">
        <v>345</v>
      </c>
    </row>
    <row r="75" spans="2:54" x14ac:dyDescent="0.3">
      <c r="B75" s="1"/>
    </row>
    <row r="76" spans="2:54" ht="16.5" customHeight="1" x14ac:dyDescent="0.3">
      <c r="B76" s="141" t="s">
        <v>123</v>
      </c>
      <c r="C76" s="155" t="s">
        <v>126</v>
      </c>
      <c r="D76" s="155" t="s">
        <v>127</v>
      </c>
    </row>
    <row r="77" spans="2:54" x14ac:dyDescent="0.3">
      <c r="B77" s="63" t="s">
        <v>105</v>
      </c>
      <c r="C77" s="76">
        <v>0.72</v>
      </c>
      <c r="D77" s="4" t="s">
        <v>125</v>
      </c>
    </row>
    <row r="78" spans="2:54" x14ac:dyDescent="0.3">
      <c r="B78" s="45" t="s">
        <v>106</v>
      </c>
      <c r="C78" s="77">
        <v>0.82</v>
      </c>
      <c r="D78" s="4" t="s">
        <v>125</v>
      </c>
    </row>
    <row r="79" spans="2:54" x14ac:dyDescent="0.3">
      <c r="B79" s="45" t="s">
        <v>124</v>
      </c>
      <c r="C79" s="77">
        <v>0.7</v>
      </c>
      <c r="D79" s="4" t="s">
        <v>128</v>
      </c>
    </row>
    <row r="80" spans="2:54" x14ac:dyDescent="0.3">
      <c r="B80" s="1" t="s">
        <v>308</v>
      </c>
    </row>
    <row r="81" spans="2:54" x14ac:dyDescent="0.3">
      <c r="B81" s="1"/>
    </row>
    <row r="82" spans="2:54" x14ac:dyDescent="0.3">
      <c r="B82" s="98"/>
      <c r="C82" s="99"/>
      <c r="D82" s="99"/>
      <c r="E82" s="99"/>
      <c r="F82" s="100"/>
      <c r="G82" s="100"/>
    </row>
    <row r="83" spans="2:54" ht="17.25" customHeight="1" x14ac:dyDescent="0.3">
      <c r="B83" s="280" t="s">
        <v>231</v>
      </c>
      <c r="C83" s="281"/>
      <c r="D83" s="282"/>
      <c r="E83" s="99"/>
      <c r="F83" s="100"/>
      <c r="G83" s="100"/>
    </row>
    <row r="84" spans="2:54" ht="20.25" x14ac:dyDescent="0.3">
      <c r="B84" s="145" t="s">
        <v>228</v>
      </c>
      <c r="C84" s="144" t="s">
        <v>229</v>
      </c>
      <c r="D84" s="144" t="s">
        <v>230</v>
      </c>
      <c r="E84" s="99"/>
      <c r="F84" s="100"/>
      <c r="G84" s="100"/>
    </row>
    <row r="85" spans="2:54" x14ac:dyDescent="0.3">
      <c r="B85" s="137">
        <v>206</v>
      </c>
      <c r="C85" s="138">
        <v>210</v>
      </c>
      <c r="D85" s="138">
        <v>216</v>
      </c>
      <c r="E85" s="99"/>
      <c r="F85" s="100"/>
      <c r="G85" s="100"/>
    </row>
    <row r="86" spans="2:54" x14ac:dyDescent="0.3">
      <c r="B86" s="107" t="s">
        <v>312</v>
      </c>
      <c r="C86" s="99"/>
      <c r="D86" s="99"/>
      <c r="E86" s="99"/>
      <c r="F86" s="100"/>
      <c r="G86" s="100"/>
    </row>
    <row r="87" spans="2:54" x14ac:dyDescent="0.3">
      <c r="B87" s="98"/>
      <c r="C87" s="99"/>
      <c r="D87" s="99"/>
      <c r="E87" s="99"/>
      <c r="F87" s="100"/>
      <c r="G87" s="100"/>
    </row>
    <row r="88" spans="2:54" ht="16.5" customHeight="1" x14ac:dyDescent="0.3">
      <c r="B88" s="298" t="s">
        <v>232</v>
      </c>
      <c r="C88" s="299"/>
      <c r="D88" s="299"/>
      <c r="E88" s="299"/>
      <c r="F88" s="100"/>
      <c r="G88" s="100"/>
    </row>
    <row r="89" spans="2:54" ht="16.5" customHeight="1" x14ac:dyDescent="0.3">
      <c r="B89" s="143"/>
      <c r="C89" s="144" t="s">
        <v>225</v>
      </c>
      <c r="D89" s="144" t="s">
        <v>226</v>
      </c>
      <c r="E89" s="144" t="s">
        <v>227</v>
      </c>
      <c r="F89" s="100"/>
      <c r="G89" s="100"/>
    </row>
    <row r="90" spans="2:54" ht="11.65" x14ac:dyDescent="0.3">
      <c r="B90" s="47" t="s">
        <v>143</v>
      </c>
      <c r="C90" s="104">
        <v>1</v>
      </c>
      <c r="D90" s="104">
        <v>25</v>
      </c>
      <c r="E90" s="104">
        <v>298</v>
      </c>
      <c r="F90" s="100"/>
      <c r="G90" s="100"/>
    </row>
    <row r="91" spans="2:54" x14ac:dyDescent="0.3">
      <c r="B91" s="107" t="s">
        <v>310</v>
      </c>
      <c r="C91" s="99"/>
      <c r="D91" s="99"/>
      <c r="E91" s="99"/>
      <c r="F91" s="100"/>
      <c r="G91" s="100"/>
    </row>
    <row r="92" spans="2:54" x14ac:dyDescent="0.3">
      <c r="B92" s="107"/>
      <c r="C92" s="99"/>
      <c r="D92" s="99"/>
      <c r="E92" s="99"/>
      <c r="F92" s="100"/>
      <c r="G92" s="100"/>
    </row>
    <row r="93" spans="2:54" ht="16.5" customHeight="1" x14ac:dyDescent="0.3">
      <c r="B93" s="203" t="s">
        <v>144</v>
      </c>
      <c r="C93" s="133">
        <v>2024</v>
      </c>
      <c r="D93" s="133">
        <v>2025</v>
      </c>
      <c r="E93" s="133">
        <v>2026</v>
      </c>
      <c r="F93" s="133">
        <v>2027</v>
      </c>
      <c r="G93" s="133">
        <v>2028</v>
      </c>
      <c r="H93" s="133">
        <v>2029</v>
      </c>
      <c r="I93" s="133">
        <v>2030</v>
      </c>
      <c r="J93" s="133">
        <v>2031</v>
      </c>
      <c r="K93" s="133">
        <v>2032</v>
      </c>
      <c r="L93" s="133">
        <v>2033</v>
      </c>
      <c r="M93" s="133">
        <v>2034</v>
      </c>
      <c r="N93" s="133">
        <v>2035</v>
      </c>
      <c r="O93" s="133">
        <v>2036</v>
      </c>
      <c r="P93" s="133">
        <v>2037</v>
      </c>
      <c r="Q93" s="133">
        <v>2038</v>
      </c>
      <c r="R93" s="133">
        <v>2039</v>
      </c>
      <c r="S93" s="133">
        <v>2040</v>
      </c>
      <c r="T93" s="133">
        <v>2041</v>
      </c>
      <c r="U93" s="133">
        <v>2042</v>
      </c>
      <c r="V93" s="133">
        <v>2043</v>
      </c>
      <c r="W93" s="133">
        <v>2044</v>
      </c>
      <c r="X93" s="133">
        <v>2045</v>
      </c>
      <c r="Y93" s="133">
        <v>2046</v>
      </c>
      <c r="Z93" s="133">
        <v>2047</v>
      </c>
      <c r="AA93" s="133">
        <v>2048</v>
      </c>
      <c r="AB93" s="133">
        <v>2049</v>
      </c>
      <c r="AC93" s="133">
        <v>2050</v>
      </c>
      <c r="AD93" s="133">
        <v>2051</v>
      </c>
      <c r="AE93" s="133">
        <v>2052</v>
      </c>
      <c r="AF93" s="133">
        <v>2053</v>
      </c>
      <c r="AG93" s="133">
        <v>2054</v>
      </c>
      <c r="AH93" s="133">
        <v>2055</v>
      </c>
      <c r="AI93" s="133">
        <v>2056</v>
      </c>
      <c r="AJ93" s="133">
        <v>2057</v>
      </c>
      <c r="AK93" s="133">
        <v>2058</v>
      </c>
      <c r="AL93" s="133">
        <v>2059</v>
      </c>
      <c r="AM93" s="133">
        <v>2060</v>
      </c>
      <c r="AN93" s="133">
        <v>2061</v>
      </c>
      <c r="AO93" s="133">
        <v>2062</v>
      </c>
      <c r="AP93" s="133">
        <v>2063</v>
      </c>
      <c r="AQ93" s="133">
        <v>2064</v>
      </c>
      <c r="AR93" s="133">
        <v>2065</v>
      </c>
      <c r="AS93" s="133">
        <v>2066</v>
      </c>
      <c r="AT93" s="133">
        <v>2067</v>
      </c>
      <c r="AU93" s="133">
        <v>2068</v>
      </c>
      <c r="AV93" s="133">
        <v>2069</v>
      </c>
      <c r="AW93" s="133">
        <v>2070</v>
      </c>
      <c r="AX93" s="133">
        <v>2071</v>
      </c>
      <c r="AY93" s="133">
        <v>2072</v>
      </c>
      <c r="AZ93" s="133">
        <v>2073</v>
      </c>
      <c r="BA93" s="133">
        <v>2074</v>
      </c>
      <c r="BB93" s="133">
        <v>2075</v>
      </c>
    </row>
    <row r="94" spans="2:54" ht="11.65" x14ac:dyDescent="0.3">
      <c r="B94" s="212" t="s">
        <v>311</v>
      </c>
      <c r="C94" s="108">
        <v>183.3</v>
      </c>
      <c r="D94" s="142">
        <v>230.8</v>
      </c>
      <c r="E94" s="108">
        <f>ROUND(D94+($I$94-$D$94)/5,1)</f>
        <v>254.6</v>
      </c>
      <c r="F94" s="108">
        <f t="shared" ref="F94:G94" si="21">ROUND(E94+($I$94-$D$94)/5,1)</f>
        <v>278.39999999999998</v>
      </c>
      <c r="G94" s="108">
        <f t="shared" si="21"/>
        <v>302.2</v>
      </c>
      <c r="H94" s="108">
        <f>ROUND(G94+($I$94-$D$94)/5,1)</f>
        <v>326</v>
      </c>
      <c r="I94" s="142">
        <v>349.8</v>
      </c>
      <c r="J94" s="108">
        <f>ROUND(I94+($N$94-$I$94)/5,1)</f>
        <v>389</v>
      </c>
      <c r="K94" s="108">
        <f t="shared" ref="K94:M94" si="22">ROUND(J94+($N$94-$I$94)/5,1)</f>
        <v>428.2</v>
      </c>
      <c r="L94" s="108">
        <f t="shared" si="22"/>
        <v>467.4</v>
      </c>
      <c r="M94" s="108">
        <f t="shared" si="22"/>
        <v>506.6</v>
      </c>
      <c r="N94" s="142">
        <v>545.6</v>
      </c>
      <c r="O94" s="108">
        <f>ROUND(N94+($S$94-$N$94)/5,1)</f>
        <v>583.4</v>
      </c>
      <c r="P94" s="108">
        <f t="shared" ref="P94:Q94" si="23">ROUND(O94+($S$94-$N$94)/5,1)</f>
        <v>621.20000000000005</v>
      </c>
      <c r="Q94" s="108">
        <f t="shared" si="23"/>
        <v>659</v>
      </c>
      <c r="R94" s="108">
        <f>ROUND(Q94+($S$94-$N$94)/5,1)</f>
        <v>696.8</v>
      </c>
      <c r="S94" s="142">
        <v>734.5</v>
      </c>
      <c r="T94" s="108">
        <f>ROUND(S94+($X$94-$S$94)/5,1)</f>
        <v>772.3</v>
      </c>
      <c r="U94" s="108">
        <f t="shared" ref="U94:W94" si="24">ROUND(T94+($X$94-$S$94)/5,1)</f>
        <v>810.1</v>
      </c>
      <c r="V94" s="108">
        <f t="shared" si="24"/>
        <v>847.9</v>
      </c>
      <c r="W94" s="108">
        <f t="shared" si="24"/>
        <v>885.7</v>
      </c>
      <c r="X94" s="142">
        <v>923.4</v>
      </c>
      <c r="Y94" s="108">
        <f>ROUND(X94+($AC$94-$X$94)/5,1)</f>
        <v>962.6</v>
      </c>
      <c r="Z94" s="108">
        <f t="shared" ref="Z94:AB94" si="25">ROUND(Y94+($AC$94-$X$94)/5,1)</f>
        <v>1001.8</v>
      </c>
      <c r="AA94" s="108">
        <f t="shared" si="25"/>
        <v>1041</v>
      </c>
      <c r="AB94" s="108">
        <f t="shared" si="25"/>
        <v>1080.2</v>
      </c>
      <c r="AC94" s="142">
        <v>1119.2</v>
      </c>
      <c r="AD94" s="97">
        <f t="shared" ref="AD94:BB94" si="26">ROUND(AC94*(1+(0.8*AD23)),1)</f>
        <v>1130.8</v>
      </c>
      <c r="AE94" s="97">
        <f t="shared" si="26"/>
        <v>1141.7</v>
      </c>
      <c r="AF94" s="97">
        <f t="shared" si="26"/>
        <v>1152.7</v>
      </c>
      <c r="AG94" s="97">
        <f t="shared" si="26"/>
        <v>1163.8</v>
      </c>
      <c r="AH94" s="97">
        <f t="shared" si="26"/>
        <v>1175</v>
      </c>
      <c r="AI94" s="97">
        <f t="shared" si="26"/>
        <v>1186.3</v>
      </c>
      <c r="AJ94" s="97">
        <f t="shared" si="26"/>
        <v>1197.7</v>
      </c>
      <c r="AK94" s="97">
        <f t="shared" si="26"/>
        <v>1209.2</v>
      </c>
      <c r="AL94" s="97">
        <f t="shared" si="26"/>
        <v>1220.8</v>
      </c>
      <c r="AM94" s="97">
        <f t="shared" si="26"/>
        <v>1232.5</v>
      </c>
      <c r="AN94" s="97">
        <f t="shared" si="26"/>
        <v>1244.3</v>
      </c>
      <c r="AO94" s="97">
        <f t="shared" si="26"/>
        <v>1257.2</v>
      </c>
      <c r="AP94" s="97">
        <f t="shared" si="26"/>
        <v>1270.3</v>
      </c>
      <c r="AQ94" s="97">
        <f t="shared" si="26"/>
        <v>1283.5</v>
      </c>
      <c r="AR94" s="97">
        <f t="shared" si="26"/>
        <v>1296.8</v>
      </c>
      <c r="AS94" s="97">
        <f t="shared" si="26"/>
        <v>1310.3</v>
      </c>
      <c r="AT94" s="97">
        <f t="shared" si="26"/>
        <v>1323.9</v>
      </c>
      <c r="AU94" s="97">
        <f t="shared" si="26"/>
        <v>1337.7</v>
      </c>
      <c r="AV94" s="97">
        <f t="shared" si="26"/>
        <v>1351.6</v>
      </c>
      <c r="AW94" s="97">
        <f t="shared" si="26"/>
        <v>1365.7</v>
      </c>
      <c r="AX94" s="97">
        <f t="shared" si="26"/>
        <v>1379.9</v>
      </c>
      <c r="AY94" s="97">
        <f t="shared" si="26"/>
        <v>1394.3</v>
      </c>
      <c r="AZ94" s="97">
        <f t="shared" si="26"/>
        <v>1408.8</v>
      </c>
      <c r="BA94" s="97">
        <f t="shared" si="26"/>
        <v>1423.5</v>
      </c>
      <c r="BB94" s="97">
        <f t="shared" si="26"/>
        <v>1438.3</v>
      </c>
    </row>
    <row r="95" spans="2:54" x14ac:dyDescent="0.3">
      <c r="B95" s="120" t="s">
        <v>313</v>
      </c>
      <c r="AQ95" s="68"/>
    </row>
    <row r="96" spans="2:54" x14ac:dyDescent="0.3">
      <c r="AQ96" s="68"/>
    </row>
    <row r="97" spans="2:54" ht="20.25" x14ac:dyDescent="0.3">
      <c r="B97" s="134" t="s">
        <v>145</v>
      </c>
      <c r="C97" s="133">
        <v>2024</v>
      </c>
      <c r="D97" s="133">
        <v>2025</v>
      </c>
      <c r="E97" s="133">
        <v>2026</v>
      </c>
      <c r="F97" s="133">
        <v>2027</v>
      </c>
      <c r="G97" s="133">
        <v>2028</v>
      </c>
      <c r="H97" s="133">
        <v>2029</v>
      </c>
      <c r="I97" s="133">
        <v>2030</v>
      </c>
      <c r="J97" s="133">
        <v>2031</v>
      </c>
      <c r="K97" s="133">
        <v>2032</v>
      </c>
      <c r="L97" s="133">
        <v>2033</v>
      </c>
      <c r="M97" s="133">
        <v>2034</v>
      </c>
      <c r="N97" s="133">
        <v>2035</v>
      </c>
      <c r="O97" s="133">
        <v>2036</v>
      </c>
      <c r="P97" s="133">
        <v>2037</v>
      </c>
      <c r="Q97" s="133">
        <v>2038</v>
      </c>
      <c r="R97" s="133">
        <v>2039</v>
      </c>
      <c r="S97" s="133">
        <v>2040</v>
      </c>
      <c r="T97" s="133">
        <v>2041</v>
      </c>
      <c r="U97" s="133">
        <v>2042</v>
      </c>
      <c r="V97" s="133">
        <v>2043</v>
      </c>
      <c r="W97" s="133">
        <v>2044</v>
      </c>
      <c r="X97" s="133">
        <v>2045</v>
      </c>
      <c r="Y97" s="133">
        <v>2046</v>
      </c>
      <c r="Z97" s="133">
        <v>2047</v>
      </c>
      <c r="AA97" s="133">
        <v>2048</v>
      </c>
      <c r="AB97" s="133">
        <v>2049</v>
      </c>
      <c r="AC97" s="133">
        <v>2050</v>
      </c>
      <c r="AD97" s="133">
        <v>2051</v>
      </c>
      <c r="AE97" s="133">
        <v>2052</v>
      </c>
      <c r="AF97" s="133">
        <v>2053</v>
      </c>
      <c r="AG97" s="133">
        <v>2054</v>
      </c>
      <c r="AH97" s="133">
        <v>2055</v>
      </c>
      <c r="AI97" s="133">
        <v>2056</v>
      </c>
      <c r="AJ97" s="133">
        <v>2057</v>
      </c>
      <c r="AK97" s="133">
        <v>2058</v>
      </c>
      <c r="AL97" s="133">
        <v>2059</v>
      </c>
      <c r="AM97" s="133">
        <v>2060</v>
      </c>
      <c r="AN97" s="133">
        <v>2061</v>
      </c>
      <c r="AO97" s="133">
        <v>2062</v>
      </c>
      <c r="AP97" s="133">
        <v>2063</v>
      </c>
      <c r="AQ97" s="133">
        <v>2064</v>
      </c>
      <c r="AR97" s="133">
        <v>2065</v>
      </c>
      <c r="AS97" s="133">
        <v>2066</v>
      </c>
      <c r="AT97" s="133">
        <v>2067</v>
      </c>
      <c r="AU97" s="133">
        <v>2068</v>
      </c>
      <c r="AV97" s="133">
        <v>2069</v>
      </c>
      <c r="AW97" s="133">
        <v>2070</v>
      </c>
      <c r="AX97" s="133">
        <v>2071</v>
      </c>
      <c r="AY97" s="133">
        <v>2072</v>
      </c>
      <c r="AZ97" s="133">
        <v>2073</v>
      </c>
      <c r="BA97" s="133">
        <v>2074</v>
      </c>
      <c r="BB97" s="133">
        <v>2075</v>
      </c>
    </row>
    <row r="98" spans="2:54" x14ac:dyDescent="0.3">
      <c r="B98" s="67" t="s">
        <v>233</v>
      </c>
      <c r="C98" s="109">
        <f>98.06*0.01</f>
        <v>0.98060000000000003</v>
      </c>
      <c r="D98" s="109">
        <f t="shared" ref="D98:AI98" si="27">ROUND(C98*(1+(0.8*D23)),4)</f>
        <v>1.0018</v>
      </c>
      <c r="E98" s="109">
        <f t="shared" si="27"/>
        <v>1.0242</v>
      </c>
      <c r="F98" s="109">
        <f t="shared" si="27"/>
        <v>1.0414000000000001</v>
      </c>
      <c r="G98" s="109">
        <f t="shared" si="27"/>
        <v>1.0556000000000001</v>
      </c>
      <c r="H98" s="109">
        <f t="shared" si="27"/>
        <v>1.0708</v>
      </c>
      <c r="I98" s="109">
        <f t="shared" si="27"/>
        <v>1.0845</v>
      </c>
      <c r="J98" s="109">
        <f t="shared" si="27"/>
        <v>1.0984</v>
      </c>
      <c r="K98" s="109">
        <f t="shared" si="27"/>
        <v>1.1115999999999999</v>
      </c>
      <c r="L98" s="109">
        <f t="shared" si="27"/>
        <v>1.1249</v>
      </c>
      <c r="M98" s="109">
        <f t="shared" si="27"/>
        <v>1.1384000000000001</v>
      </c>
      <c r="N98" s="109">
        <f t="shared" si="27"/>
        <v>1.1520999999999999</v>
      </c>
      <c r="O98" s="109">
        <f t="shared" si="27"/>
        <v>1.1658999999999999</v>
      </c>
      <c r="P98" s="109">
        <f t="shared" si="27"/>
        <v>1.1798999999999999</v>
      </c>
      <c r="Q98" s="109">
        <f t="shared" si="27"/>
        <v>1.1940999999999999</v>
      </c>
      <c r="R98" s="109">
        <f t="shared" si="27"/>
        <v>1.2083999999999999</v>
      </c>
      <c r="S98" s="109">
        <f t="shared" si="27"/>
        <v>1.2229000000000001</v>
      </c>
      <c r="T98" s="109">
        <f t="shared" si="27"/>
        <v>1.2376</v>
      </c>
      <c r="U98" s="109">
        <f t="shared" si="27"/>
        <v>1.2504999999999999</v>
      </c>
      <c r="V98" s="109">
        <f t="shared" si="27"/>
        <v>1.2635000000000001</v>
      </c>
      <c r="W98" s="109">
        <f t="shared" si="27"/>
        <v>1.2766</v>
      </c>
      <c r="X98" s="109">
        <f t="shared" si="27"/>
        <v>1.2899</v>
      </c>
      <c r="Y98" s="109">
        <f t="shared" si="27"/>
        <v>1.3032999999999999</v>
      </c>
      <c r="Z98" s="109">
        <f t="shared" si="27"/>
        <v>1.3169</v>
      </c>
      <c r="AA98" s="109">
        <f t="shared" si="27"/>
        <v>1.3306</v>
      </c>
      <c r="AB98" s="109">
        <f t="shared" si="27"/>
        <v>1.3444</v>
      </c>
      <c r="AC98" s="109">
        <f t="shared" si="27"/>
        <v>1.3584000000000001</v>
      </c>
      <c r="AD98" s="109">
        <f t="shared" si="27"/>
        <v>1.3725000000000001</v>
      </c>
      <c r="AE98" s="109">
        <f t="shared" si="27"/>
        <v>1.3856999999999999</v>
      </c>
      <c r="AF98" s="109">
        <f t="shared" si="27"/>
        <v>1.399</v>
      </c>
      <c r="AG98" s="109">
        <f t="shared" si="27"/>
        <v>1.4124000000000001</v>
      </c>
      <c r="AH98" s="109">
        <f t="shared" si="27"/>
        <v>1.4259999999999999</v>
      </c>
      <c r="AI98" s="109">
        <f t="shared" si="27"/>
        <v>1.4397</v>
      </c>
      <c r="AJ98" s="109">
        <f t="shared" ref="AJ98:BB98" si="28">ROUND(AI98*(1+(0.8*AJ23)),4)</f>
        <v>1.4535</v>
      </c>
      <c r="AK98" s="109">
        <f t="shared" si="28"/>
        <v>1.4675</v>
      </c>
      <c r="AL98" s="109">
        <f t="shared" si="28"/>
        <v>1.4816</v>
      </c>
      <c r="AM98" s="109">
        <f t="shared" si="28"/>
        <v>1.4958</v>
      </c>
      <c r="AN98" s="109">
        <f t="shared" si="28"/>
        <v>1.5102</v>
      </c>
      <c r="AO98" s="109">
        <f t="shared" si="28"/>
        <v>1.5259</v>
      </c>
      <c r="AP98" s="109">
        <f t="shared" si="28"/>
        <v>1.5418000000000001</v>
      </c>
      <c r="AQ98" s="109">
        <f t="shared" si="28"/>
        <v>1.5578000000000001</v>
      </c>
      <c r="AR98" s="109">
        <f t="shared" si="28"/>
        <v>1.5740000000000001</v>
      </c>
      <c r="AS98" s="109">
        <f t="shared" si="28"/>
        <v>1.5904</v>
      </c>
      <c r="AT98" s="109">
        <f t="shared" si="28"/>
        <v>1.6069</v>
      </c>
      <c r="AU98" s="109">
        <f t="shared" si="28"/>
        <v>1.6235999999999999</v>
      </c>
      <c r="AV98" s="109">
        <f t="shared" si="28"/>
        <v>1.6405000000000001</v>
      </c>
      <c r="AW98" s="109">
        <f t="shared" si="28"/>
        <v>1.6576</v>
      </c>
      <c r="AX98" s="109">
        <f t="shared" si="28"/>
        <v>1.6748000000000001</v>
      </c>
      <c r="AY98" s="109">
        <f t="shared" si="28"/>
        <v>1.6921999999999999</v>
      </c>
      <c r="AZ98" s="109">
        <f t="shared" si="28"/>
        <v>1.7098</v>
      </c>
      <c r="BA98" s="109">
        <f t="shared" si="28"/>
        <v>1.7276</v>
      </c>
      <c r="BB98" s="109">
        <f t="shared" si="28"/>
        <v>1.7456</v>
      </c>
    </row>
    <row r="99" spans="2:54" x14ac:dyDescent="0.3">
      <c r="B99" s="67" t="s">
        <v>234</v>
      </c>
      <c r="C99" s="109">
        <f>43.25*0.01</f>
        <v>0.4325</v>
      </c>
      <c r="D99" s="109">
        <f t="shared" ref="D99:AI99" si="29">ROUND(C99*(1+(0.8*D23)),4)</f>
        <v>0.44180000000000003</v>
      </c>
      <c r="E99" s="109">
        <f t="shared" si="29"/>
        <v>0.45169999999999999</v>
      </c>
      <c r="F99" s="109">
        <f t="shared" si="29"/>
        <v>0.45929999999999999</v>
      </c>
      <c r="G99" s="109">
        <f t="shared" si="29"/>
        <v>0.46550000000000002</v>
      </c>
      <c r="H99" s="109">
        <f t="shared" si="29"/>
        <v>0.47220000000000001</v>
      </c>
      <c r="I99" s="109">
        <f t="shared" si="29"/>
        <v>0.47820000000000001</v>
      </c>
      <c r="J99" s="109">
        <f t="shared" si="29"/>
        <v>0.48430000000000001</v>
      </c>
      <c r="K99" s="109">
        <f t="shared" si="29"/>
        <v>0.49009999999999998</v>
      </c>
      <c r="L99" s="109">
        <f t="shared" si="29"/>
        <v>0.496</v>
      </c>
      <c r="M99" s="109">
        <f t="shared" si="29"/>
        <v>0.502</v>
      </c>
      <c r="N99" s="109">
        <f t="shared" si="29"/>
        <v>0.50800000000000001</v>
      </c>
      <c r="O99" s="109">
        <f t="shared" si="29"/>
        <v>0.5141</v>
      </c>
      <c r="P99" s="109">
        <f t="shared" si="29"/>
        <v>0.52029999999999998</v>
      </c>
      <c r="Q99" s="109">
        <f t="shared" si="29"/>
        <v>0.52649999999999997</v>
      </c>
      <c r="R99" s="109">
        <f t="shared" si="29"/>
        <v>0.53280000000000005</v>
      </c>
      <c r="S99" s="109">
        <f t="shared" si="29"/>
        <v>0.53920000000000001</v>
      </c>
      <c r="T99" s="109">
        <f t="shared" si="29"/>
        <v>0.54569999999999996</v>
      </c>
      <c r="U99" s="109">
        <f t="shared" si="29"/>
        <v>0.5514</v>
      </c>
      <c r="V99" s="109">
        <f t="shared" si="29"/>
        <v>0.55710000000000004</v>
      </c>
      <c r="W99" s="109">
        <f t="shared" si="29"/>
        <v>0.56289999999999996</v>
      </c>
      <c r="X99" s="109">
        <f t="shared" si="29"/>
        <v>0.56879999999999997</v>
      </c>
      <c r="Y99" s="109">
        <f t="shared" si="29"/>
        <v>0.57469999999999999</v>
      </c>
      <c r="Z99" s="109">
        <f t="shared" si="29"/>
        <v>0.58069999999999999</v>
      </c>
      <c r="AA99" s="109">
        <f t="shared" si="29"/>
        <v>0.5867</v>
      </c>
      <c r="AB99" s="109">
        <f t="shared" si="29"/>
        <v>0.59279999999999999</v>
      </c>
      <c r="AC99" s="109">
        <f t="shared" si="29"/>
        <v>0.59899999999999998</v>
      </c>
      <c r="AD99" s="109">
        <f t="shared" si="29"/>
        <v>0.60519999999999996</v>
      </c>
      <c r="AE99" s="109">
        <f t="shared" si="29"/>
        <v>0.61099999999999999</v>
      </c>
      <c r="AF99" s="109">
        <f t="shared" si="29"/>
        <v>0.6169</v>
      </c>
      <c r="AG99" s="109">
        <f t="shared" si="29"/>
        <v>0.62280000000000002</v>
      </c>
      <c r="AH99" s="109">
        <f t="shared" si="29"/>
        <v>0.62880000000000003</v>
      </c>
      <c r="AI99" s="109">
        <f t="shared" si="29"/>
        <v>0.63480000000000003</v>
      </c>
      <c r="AJ99" s="109">
        <f t="shared" ref="AJ99:BB99" si="30">ROUND(AI99*(1+(0.8*AJ23)),4)</f>
        <v>0.64090000000000003</v>
      </c>
      <c r="AK99" s="109">
        <f t="shared" si="30"/>
        <v>0.64710000000000001</v>
      </c>
      <c r="AL99" s="109">
        <f t="shared" si="30"/>
        <v>0.65329999999999999</v>
      </c>
      <c r="AM99" s="109">
        <f t="shared" si="30"/>
        <v>0.65959999999999996</v>
      </c>
      <c r="AN99" s="109">
        <f t="shared" si="30"/>
        <v>0.66590000000000005</v>
      </c>
      <c r="AO99" s="109">
        <f t="shared" si="30"/>
        <v>0.67279999999999995</v>
      </c>
      <c r="AP99" s="109">
        <f t="shared" si="30"/>
        <v>0.67979999999999996</v>
      </c>
      <c r="AQ99" s="109">
        <f t="shared" si="30"/>
        <v>0.68689999999999996</v>
      </c>
      <c r="AR99" s="109">
        <f t="shared" si="30"/>
        <v>0.69399999999999995</v>
      </c>
      <c r="AS99" s="109">
        <f t="shared" si="30"/>
        <v>0.70120000000000005</v>
      </c>
      <c r="AT99" s="109">
        <f t="shared" si="30"/>
        <v>0.70850000000000002</v>
      </c>
      <c r="AU99" s="109">
        <f t="shared" si="30"/>
        <v>0.71589999999999998</v>
      </c>
      <c r="AV99" s="109">
        <f t="shared" si="30"/>
        <v>0.72330000000000005</v>
      </c>
      <c r="AW99" s="109">
        <f t="shared" si="30"/>
        <v>0.73080000000000001</v>
      </c>
      <c r="AX99" s="109">
        <f t="shared" si="30"/>
        <v>0.73839999999999995</v>
      </c>
      <c r="AY99" s="109">
        <f t="shared" si="30"/>
        <v>0.74609999999999999</v>
      </c>
      <c r="AZ99" s="109">
        <f t="shared" si="30"/>
        <v>0.75390000000000001</v>
      </c>
      <c r="BA99" s="109">
        <f t="shared" si="30"/>
        <v>0.76170000000000004</v>
      </c>
      <c r="BB99" s="109">
        <f t="shared" si="30"/>
        <v>0.76959999999999995</v>
      </c>
    </row>
    <row r="100" spans="2:54" x14ac:dyDescent="0.3">
      <c r="B100" s="67" t="s">
        <v>235</v>
      </c>
      <c r="C100" s="109">
        <f>6.24*0.01</f>
        <v>6.2400000000000004E-2</v>
      </c>
      <c r="D100" s="109">
        <f t="shared" ref="D100:AI100" si="31">ROUND(C100*(1+(0.8*D23)),4)</f>
        <v>6.3700000000000007E-2</v>
      </c>
      <c r="E100" s="109">
        <f t="shared" si="31"/>
        <v>6.5100000000000005E-2</v>
      </c>
      <c r="F100" s="109">
        <f t="shared" si="31"/>
        <v>6.6199999999999995E-2</v>
      </c>
      <c r="G100" s="109">
        <f t="shared" si="31"/>
        <v>6.7100000000000007E-2</v>
      </c>
      <c r="H100" s="109">
        <f t="shared" si="31"/>
        <v>6.8099999999999994E-2</v>
      </c>
      <c r="I100" s="109">
        <f t="shared" si="31"/>
        <v>6.9000000000000006E-2</v>
      </c>
      <c r="J100" s="109">
        <f t="shared" si="31"/>
        <v>6.9900000000000004E-2</v>
      </c>
      <c r="K100" s="109">
        <f t="shared" si="31"/>
        <v>7.0699999999999999E-2</v>
      </c>
      <c r="L100" s="109">
        <f t="shared" si="31"/>
        <v>7.1499999999999994E-2</v>
      </c>
      <c r="M100" s="109">
        <f t="shared" si="31"/>
        <v>7.2400000000000006E-2</v>
      </c>
      <c r="N100" s="109">
        <f t="shared" si="31"/>
        <v>7.3300000000000004E-2</v>
      </c>
      <c r="O100" s="109">
        <f t="shared" si="31"/>
        <v>7.4200000000000002E-2</v>
      </c>
      <c r="P100" s="109">
        <f t="shared" si="31"/>
        <v>7.51E-2</v>
      </c>
      <c r="Q100" s="109">
        <f t="shared" si="31"/>
        <v>7.5999999999999998E-2</v>
      </c>
      <c r="R100" s="109">
        <f t="shared" si="31"/>
        <v>7.6899999999999996E-2</v>
      </c>
      <c r="S100" s="109">
        <f t="shared" si="31"/>
        <v>7.7799999999999994E-2</v>
      </c>
      <c r="T100" s="109">
        <f t="shared" si="31"/>
        <v>7.8700000000000006E-2</v>
      </c>
      <c r="U100" s="109">
        <f t="shared" si="31"/>
        <v>7.9500000000000001E-2</v>
      </c>
      <c r="V100" s="109">
        <f t="shared" si="31"/>
        <v>8.0299999999999996E-2</v>
      </c>
      <c r="W100" s="109">
        <f t="shared" si="31"/>
        <v>8.1100000000000005E-2</v>
      </c>
      <c r="X100" s="109">
        <f t="shared" si="31"/>
        <v>8.1900000000000001E-2</v>
      </c>
      <c r="Y100" s="109">
        <f t="shared" si="31"/>
        <v>8.2799999999999999E-2</v>
      </c>
      <c r="Z100" s="109">
        <f t="shared" si="31"/>
        <v>8.3699999999999997E-2</v>
      </c>
      <c r="AA100" s="109">
        <f t="shared" si="31"/>
        <v>8.4599999999999995E-2</v>
      </c>
      <c r="AB100" s="109">
        <f t="shared" si="31"/>
        <v>8.5500000000000007E-2</v>
      </c>
      <c r="AC100" s="109">
        <f t="shared" si="31"/>
        <v>8.6400000000000005E-2</v>
      </c>
      <c r="AD100" s="109">
        <f t="shared" si="31"/>
        <v>8.7300000000000003E-2</v>
      </c>
      <c r="AE100" s="109">
        <f t="shared" si="31"/>
        <v>8.8099999999999998E-2</v>
      </c>
      <c r="AF100" s="109">
        <f t="shared" si="31"/>
        <v>8.8900000000000007E-2</v>
      </c>
      <c r="AG100" s="109">
        <f t="shared" si="31"/>
        <v>8.9800000000000005E-2</v>
      </c>
      <c r="AH100" s="109">
        <f t="shared" si="31"/>
        <v>9.0700000000000003E-2</v>
      </c>
      <c r="AI100" s="109">
        <f t="shared" si="31"/>
        <v>9.1600000000000001E-2</v>
      </c>
      <c r="AJ100" s="109">
        <f t="shared" ref="AJ100:BB100" si="32">ROUND(AI100*(1+(0.8*AJ23)),4)</f>
        <v>9.2499999999999999E-2</v>
      </c>
      <c r="AK100" s="109">
        <f t="shared" si="32"/>
        <v>9.3399999999999997E-2</v>
      </c>
      <c r="AL100" s="109">
        <f t="shared" si="32"/>
        <v>9.4299999999999995E-2</v>
      </c>
      <c r="AM100" s="109">
        <f t="shared" si="32"/>
        <v>9.5200000000000007E-2</v>
      </c>
      <c r="AN100" s="109">
        <f t="shared" si="32"/>
        <v>9.6100000000000005E-2</v>
      </c>
      <c r="AO100" s="109">
        <f t="shared" si="32"/>
        <v>9.7100000000000006E-2</v>
      </c>
      <c r="AP100" s="109">
        <f t="shared" si="32"/>
        <v>9.8100000000000007E-2</v>
      </c>
      <c r="AQ100" s="109">
        <f t="shared" si="32"/>
        <v>9.9099999999999994E-2</v>
      </c>
      <c r="AR100" s="109">
        <f t="shared" si="32"/>
        <v>0.10009999999999999</v>
      </c>
      <c r="AS100" s="109">
        <f t="shared" si="32"/>
        <v>0.1011</v>
      </c>
      <c r="AT100" s="109">
        <f t="shared" si="32"/>
        <v>0.1022</v>
      </c>
      <c r="AU100" s="109">
        <f t="shared" si="32"/>
        <v>0.1033</v>
      </c>
      <c r="AV100" s="109">
        <f t="shared" si="32"/>
        <v>0.10440000000000001</v>
      </c>
      <c r="AW100" s="109">
        <f t="shared" si="32"/>
        <v>0.1055</v>
      </c>
      <c r="AX100" s="109">
        <f t="shared" si="32"/>
        <v>0.1066</v>
      </c>
      <c r="AY100" s="109">
        <f t="shared" si="32"/>
        <v>0.1077</v>
      </c>
      <c r="AZ100" s="109">
        <f t="shared" si="32"/>
        <v>0.10879999999999999</v>
      </c>
      <c r="BA100" s="109">
        <f t="shared" si="32"/>
        <v>0.1099</v>
      </c>
      <c r="BB100" s="109">
        <f t="shared" si="32"/>
        <v>0.111</v>
      </c>
    </row>
    <row r="103" spans="2:54" ht="27.75" x14ac:dyDescent="0.75">
      <c r="B103" s="147" t="s">
        <v>236</v>
      </c>
    </row>
    <row r="106" spans="2:54" x14ac:dyDescent="0.3">
      <c r="B106" s="20" t="s">
        <v>314</v>
      </c>
      <c r="C106" s="20"/>
      <c r="D106" s="20"/>
      <c r="E106" s="20"/>
      <c r="F106" s="20"/>
      <c r="G106" s="20"/>
      <c r="H106" s="20"/>
    </row>
    <row r="107" spans="2:54" ht="17.25" customHeight="1" x14ac:dyDescent="0.3">
      <c r="B107" s="213" t="s">
        <v>84</v>
      </c>
      <c r="C107" s="214" t="s">
        <v>85</v>
      </c>
    </row>
    <row r="108" spans="2:54" x14ac:dyDescent="0.3">
      <c r="B108" s="4" t="s">
        <v>77</v>
      </c>
      <c r="C108" s="215">
        <v>7</v>
      </c>
      <c r="E108" s="3" t="s">
        <v>86</v>
      </c>
    </row>
    <row r="109" spans="2:54" x14ac:dyDescent="0.3">
      <c r="B109" s="4" t="s">
        <v>78</v>
      </c>
      <c r="C109" s="215">
        <v>5.8</v>
      </c>
      <c r="E109" s="3" t="s">
        <v>319</v>
      </c>
    </row>
    <row r="110" spans="2:54" x14ac:dyDescent="0.3">
      <c r="B110" s="4" t="s">
        <v>79</v>
      </c>
      <c r="C110" s="215">
        <v>139.4</v>
      </c>
    </row>
    <row r="111" spans="2:54" x14ac:dyDescent="0.3">
      <c r="B111" s="4" t="s">
        <v>315</v>
      </c>
      <c r="C111" s="215">
        <v>61.1</v>
      </c>
    </row>
    <row r="112" spans="2:54" x14ac:dyDescent="0.3">
      <c r="B112" s="4" t="s">
        <v>80</v>
      </c>
      <c r="C112" s="215">
        <v>6.2</v>
      </c>
    </row>
    <row r="113" spans="2:123" x14ac:dyDescent="0.3">
      <c r="B113" s="4" t="s">
        <v>81</v>
      </c>
      <c r="C113" s="215">
        <v>5.4</v>
      </c>
    </row>
    <row r="114" spans="2:123" x14ac:dyDescent="0.3">
      <c r="B114" s="4" t="s">
        <v>316</v>
      </c>
      <c r="C114" s="215">
        <v>124.8</v>
      </c>
    </row>
    <row r="115" spans="2:123" x14ac:dyDescent="0.3">
      <c r="B115" s="4" t="s">
        <v>317</v>
      </c>
      <c r="C115" s="215">
        <v>46.5</v>
      </c>
    </row>
    <row r="116" spans="2:123" x14ac:dyDescent="0.3">
      <c r="B116" s="4" t="s">
        <v>82</v>
      </c>
      <c r="C116" s="215">
        <v>5.0999999999999996</v>
      </c>
    </row>
    <row r="117" spans="2:123" x14ac:dyDescent="0.3">
      <c r="B117" s="4" t="s">
        <v>83</v>
      </c>
      <c r="C117" s="215">
        <v>3.9</v>
      </c>
    </row>
    <row r="118" spans="2:123" x14ac:dyDescent="0.3">
      <c r="B118" s="4" t="s">
        <v>318</v>
      </c>
      <c r="C118" s="215">
        <v>46.5</v>
      </c>
    </row>
    <row r="119" spans="2:123" x14ac:dyDescent="0.3">
      <c r="B119" s="4" t="s">
        <v>346</v>
      </c>
      <c r="C119" s="215">
        <v>164.3</v>
      </c>
    </row>
    <row r="120" spans="2:123" x14ac:dyDescent="0.3">
      <c r="B120" s="1" t="s">
        <v>222</v>
      </c>
      <c r="C120" s="81"/>
    </row>
    <row r="122" spans="2:123" ht="17.25" customHeight="1" x14ac:dyDescent="0.3">
      <c r="B122" s="287" t="s">
        <v>94</v>
      </c>
      <c r="C122" s="287"/>
    </row>
    <row r="123" spans="2:123" x14ac:dyDescent="0.3">
      <c r="B123" s="4" t="s">
        <v>320</v>
      </c>
      <c r="C123" s="77">
        <v>1.34</v>
      </c>
    </row>
    <row r="124" spans="2:123" x14ac:dyDescent="0.3">
      <c r="B124" s="4" t="s">
        <v>321</v>
      </c>
      <c r="C124" s="77">
        <v>1.51</v>
      </c>
    </row>
    <row r="125" spans="2:123" x14ac:dyDescent="0.3">
      <c r="B125" s="4" t="s">
        <v>95</v>
      </c>
      <c r="C125" s="216">
        <v>22</v>
      </c>
    </row>
    <row r="126" spans="2:123" x14ac:dyDescent="0.3">
      <c r="B126" s="120" t="s">
        <v>70</v>
      </c>
    </row>
    <row r="128" spans="2:123" ht="20.25" x14ac:dyDescent="0.3">
      <c r="B128" s="146" t="s">
        <v>374</v>
      </c>
      <c r="C128" s="73" t="s">
        <v>102</v>
      </c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71"/>
      <c r="DJ128" s="71"/>
      <c r="DK128" s="71"/>
      <c r="DL128" s="71"/>
      <c r="DM128" s="71"/>
      <c r="DN128" s="71"/>
      <c r="DO128" s="71"/>
      <c r="DP128" s="71"/>
      <c r="DQ128" s="71"/>
      <c r="DR128" s="71"/>
      <c r="DS128" s="72"/>
    </row>
    <row r="129" spans="2:123" ht="17.25" customHeight="1" x14ac:dyDescent="0.3">
      <c r="B129" s="85" t="s">
        <v>87</v>
      </c>
      <c r="C129" s="217">
        <v>10</v>
      </c>
      <c r="D129" s="217">
        <v>11</v>
      </c>
      <c r="E129" s="217">
        <v>12</v>
      </c>
      <c r="F129" s="217">
        <v>13</v>
      </c>
      <c r="G129" s="217">
        <v>14</v>
      </c>
      <c r="H129" s="217">
        <v>15</v>
      </c>
      <c r="I129" s="217">
        <v>16</v>
      </c>
      <c r="J129" s="217">
        <v>17</v>
      </c>
      <c r="K129" s="217">
        <v>18</v>
      </c>
      <c r="L129" s="217">
        <v>19</v>
      </c>
      <c r="M129" s="217">
        <v>20</v>
      </c>
      <c r="N129" s="217">
        <v>21</v>
      </c>
      <c r="O129" s="217">
        <v>22</v>
      </c>
      <c r="P129" s="217">
        <v>23</v>
      </c>
      <c r="Q129" s="217">
        <v>24</v>
      </c>
      <c r="R129" s="217">
        <v>25</v>
      </c>
      <c r="S129" s="217">
        <v>26</v>
      </c>
      <c r="T129" s="217">
        <v>27</v>
      </c>
      <c r="U129" s="217">
        <v>28</v>
      </c>
      <c r="V129" s="217">
        <v>29</v>
      </c>
      <c r="W129" s="217">
        <v>30</v>
      </c>
      <c r="X129" s="217">
        <v>31</v>
      </c>
      <c r="Y129" s="217">
        <v>32</v>
      </c>
      <c r="Z129" s="217">
        <v>33</v>
      </c>
      <c r="AA129" s="217">
        <v>34</v>
      </c>
      <c r="AB129" s="217">
        <v>35</v>
      </c>
      <c r="AC129" s="217">
        <v>36</v>
      </c>
      <c r="AD129" s="217">
        <v>37</v>
      </c>
      <c r="AE129" s="217">
        <v>38</v>
      </c>
      <c r="AF129" s="217">
        <v>39</v>
      </c>
      <c r="AG129" s="217">
        <v>40</v>
      </c>
      <c r="AH129" s="217">
        <v>41</v>
      </c>
      <c r="AI129" s="217">
        <v>42</v>
      </c>
      <c r="AJ129" s="217">
        <v>43</v>
      </c>
      <c r="AK129" s="217">
        <v>44</v>
      </c>
      <c r="AL129" s="217">
        <v>45</v>
      </c>
      <c r="AM129" s="217">
        <v>46</v>
      </c>
      <c r="AN129" s="217">
        <v>47</v>
      </c>
      <c r="AO129" s="217">
        <v>48</v>
      </c>
      <c r="AP129" s="217">
        <v>49</v>
      </c>
      <c r="AQ129" s="217">
        <v>50</v>
      </c>
      <c r="AR129" s="217">
        <v>51</v>
      </c>
      <c r="AS129" s="217">
        <v>52</v>
      </c>
      <c r="AT129" s="217">
        <v>53</v>
      </c>
      <c r="AU129" s="217">
        <v>54</v>
      </c>
      <c r="AV129" s="217">
        <v>55</v>
      </c>
      <c r="AW129" s="217">
        <v>56</v>
      </c>
      <c r="AX129" s="217">
        <v>57</v>
      </c>
      <c r="AY129" s="217">
        <v>58</v>
      </c>
      <c r="AZ129" s="217">
        <v>59</v>
      </c>
      <c r="BA129" s="217">
        <v>60</v>
      </c>
      <c r="BB129" s="217">
        <v>61</v>
      </c>
      <c r="BC129" s="217">
        <v>62</v>
      </c>
      <c r="BD129" s="217">
        <v>63</v>
      </c>
      <c r="BE129" s="217">
        <v>64</v>
      </c>
      <c r="BF129" s="217">
        <v>65</v>
      </c>
      <c r="BG129" s="217">
        <v>66</v>
      </c>
      <c r="BH129" s="217">
        <v>67</v>
      </c>
      <c r="BI129" s="217">
        <v>68</v>
      </c>
      <c r="BJ129" s="217">
        <v>69</v>
      </c>
      <c r="BK129" s="217">
        <v>70</v>
      </c>
      <c r="BL129" s="217">
        <v>71</v>
      </c>
      <c r="BM129" s="217">
        <v>72</v>
      </c>
      <c r="BN129" s="217">
        <v>73</v>
      </c>
      <c r="BO129" s="217">
        <v>74</v>
      </c>
      <c r="BP129" s="217">
        <v>75</v>
      </c>
      <c r="BQ129" s="217">
        <v>76</v>
      </c>
      <c r="BR129" s="217">
        <v>77</v>
      </c>
      <c r="BS129" s="217">
        <v>78</v>
      </c>
      <c r="BT129" s="217">
        <v>79</v>
      </c>
      <c r="BU129" s="217">
        <v>80</v>
      </c>
      <c r="BV129" s="217">
        <v>81</v>
      </c>
      <c r="BW129" s="217">
        <v>82</v>
      </c>
      <c r="BX129" s="217">
        <v>83</v>
      </c>
      <c r="BY129" s="217">
        <v>84</v>
      </c>
      <c r="BZ129" s="217">
        <v>85</v>
      </c>
      <c r="CA129" s="217">
        <v>86</v>
      </c>
      <c r="CB129" s="217">
        <v>87</v>
      </c>
      <c r="CC129" s="217">
        <v>88</v>
      </c>
      <c r="CD129" s="217">
        <v>89</v>
      </c>
      <c r="CE129" s="217">
        <v>90</v>
      </c>
      <c r="CF129" s="217">
        <v>91</v>
      </c>
      <c r="CG129" s="217">
        <v>92</v>
      </c>
      <c r="CH129" s="217">
        <v>93</v>
      </c>
      <c r="CI129" s="217">
        <v>94</v>
      </c>
      <c r="CJ129" s="217">
        <v>95</v>
      </c>
      <c r="CK129" s="217">
        <v>96</v>
      </c>
      <c r="CL129" s="217">
        <v>97</v>
      </c>
      <c r="CM129" s="217">
        <v>98</v>
      </c>
      <c r="CN129" s="217">
        <v>99</v>
      </c>
      <c r="CO129" s="217">
        <v>100</v>
      </c>
      <c r="CP129" s="217">
        <v>101</v>
      </c>
      <c r="CQ129" s="217">
        <v>102</v>
      </c>
      <c r="CR129" s="217">
        <v>103</v>
      </c>
      <c r="CS129" s="217">
        <v>104</v>
      </c>
      <c r="CT129" s="217">
        <v>105</v>
      </c>
      <c r="CU129" s="217">
        <v>106</v>
      </c>
      <c r="CV129" s="217">
        <v>107</v>
      </c>
      <c r="CW129" s="217">
        <v>108</v>
      </c>
      <c r="CX129" s="217">
        <v>109</v>
      </c>
      <c r="CY129" s="217">
        <v>110</v>
      </c>
      <c r="CZ129" s="217">
        <v>111</v>
      </c>
      <c r="DA129" s="217">
        <v>112</v>
      </c>
      <c r="DB129" s="217">
        <v>113</v>
      </c>
      <c r="DC129" s="217">
        <v>114</v>
      </c>
      <c r="DD129" s="217">
        <v>115</v>
      </c>
      <c r="DE129" s="217">
        <v>116</v>
      </c>
      <c r="DF129" s="217">
        <v>117</v>
      </c>
      <c r="DG129" s="217">
        <v>118</v>
      </c>
      <c r="DH129" s="217">
        <v>119</v>
      </c>
      <c r="DI129" s="217">
        <v>120</v>
      </c>
      <c r="DJ129" s="217">
        <v>121</v>
      </c>
      <c r="DK129" s="217">
        <v>122</v>
      </c>
      <c r="DL129" s="217">
        <v>123</v>
      </c>
      <c r="DM129" s="217">
        <v>124</v>
      </c>
      <c r="DN129" s="217">
        <v>125</v>
      </c>
      <c r="DO129" s="217">
        <v>126</v>
      </c>
      <c r="DP129" s="217">
        <v>127</v>
      </c>
      <c r="DQ129" s="217">
        <v>128</v>
      </c>
      <c r="DR129" s="217">
        <v>129</v>
      </c>
      <c r="DS129" s="217">
        <v>130</v>
      </c>
    </row>
    <row r="130" spans="2:123" x14ac:dyDescent="0.3">
      <c r="B130" s="4" t="s">
        <v>103</v>
      </c>
      <c r="C130" s="74">
        <v>0.128</v>
      </c>
      <c r="D130" s="75">
        <v>0.123</v>
      </c>
      <c r="E130" s="75">
        <v>0.11799999999999999</v>
      </c>
      <c r="F130" s="75">
        <v>0.115</v>
      </c>
      <c r="G130" s="75">
        <v>0.111</v>
      </c>
      <c r="H130" s="75">
        <v>0.108</v>
      </c>
      <c r="I130" s="75">
        <v>0.106</v>
      </c>
      <c r="J130" s="75">
        <v>0.10299999999999999</v>
      </c>
      <c r="K130" s="75">
        <v>0.10100000000000001</v>
      </c>
      <c r="L130" s="75">
        <v>9.9000000000000005E-2</v>
      </c>
      <c r="M130" s="74">
        <v>9.7000000000000003E-2</v>
      </c>
      <c r="N130" s="75">
        <v>9.5000000000000001E-2</v>
      </c>
      <c r="O130" s="75">
        <v>9.2999999999999999E-2</v>
      </c>
      <c r="P130" s="75">
        <v>9.1999999999999998E-2</v>
      </c>
      <c r="Q130" s="75">
        <v>0.09</v>
      </c>
      <c r="R130" s="75">
        <v>8.8999999999999996E-2</v>
      </c>
      <c r="S130" s="75">
        <v>8.6999999999999994E-2</v>
      </c>
      <c r="T130" s="75">
        <v>8.5999999999999993E-2</v>
      </c>
      <c r="U130" s="75">
        <v>8.5000000000000006E-2</v>
      </c>
      <c r="V130" s="75">
        <v>8.4000000000000005E-2</v>
      </c>
      <c r="W130" s="74">
        <v>8.2000000000000003E-2</v>
      </c>
      <c r="X130" s="75">
        <v>8.1000000000000003E-2</v>
      </c>
      <c r="Y130" s="75">
        <v>0.08</v>
      </c>
      <c r="Z130" s="75">
        <v>7.9000000000000001E-2</v>
      </c>
      <c r="AA130" s="75">
        <v>7.8E-2</v>
      </c>
      <c r="AB130" s="75">
        <v>7.6999999999999999E-2</v>
      </c>
      <c r="AC130" s="75">
        <v>7.5999999999999998E-2</v>
      </c>
      <c r="AD130" s="75">
        <v>7.4999999999999997E-2</v>
      </c>
      <c r="AE130" s="75">
        <v>7.4999999999999997E-2</v>
      </c>
      <c r="AF130" s="75">
        <v>7.3999999999999996E-2</v>
      </c>
      <c r="AG130" s="74">
        <v>7.2999999999999995E-2</v>
      </c>
      <c r="AH130" s="75">
        <v>7.1999999999999995E-2</v>
      </c>
      <c r="AI130" s="75">
        <v>7.0999999999999994E-2</v>
      </c>
      <c r="AJ130" s="75">
        <v>7.0999999999999994E-2</v>
      </c>
      <c r="AK130" s="75">
        <v>7.0000000000000007E-2</v>
      </c>
      <c r="AL130" s="75">
        <v>6.9000000000000006E-2</v>
      </c>
      <c r="AM130" s="75">
        <v>6.9000000000000006E-2</v>
      </c>
      <c r="AN130" s="75">
        <v>6.8000000000000005E-2</v>
      </c>
      <c r="AO130" s="75">
        <v>6.7000000000000004E-2</v>
      </c>
      <c r="AP130" s="75">
        <v>6.7000000000000004E-2</v>
      </c>
      <c r="AQ130" s="74">
        <v>6.6000000000000003E-2</v>
      </c>
      <c r="AR130" s="75">
        <v>6.6000000000000003E-2</v>
      </c>
      <c r="AS130" s="75">
        <v>6.5000000000000002E-2</v>
      </c>
      <c r="AT130" s="75">
        <v>6.5000000000000002E-2</v>
      </c>
      <c r="AU130" s="75">
        <v>6.4000000000000001E-2</v>
      </c>
      <c r="AV130" s="75">
        <v>6.4000000000000001E-2</v>
      </c>
      <c r="AW130" s="75">
        <v>6.3E-2</v>
      </c>
      <c r="AX130" s="75">
        <v>6.3E-2</v>
      </c>
      <c r="AY130" s="75">
        <v>6.3E-2</v>
      </c>
      <c r="AZ130" s="75">
        <v>6.2E-2</v>
      </c>
      <c r="BA130" s="74">
        <v>6.2E-2</v>
      </c>
      <c r="BB130" s="75">
        <v>6.2E-2</v>
      </c>
      <c r="BC130" s="75">
        <v>6.0999999999999999E-2</v>
      </c>
      <c r="BD130" s="75">
        <v>6.0999999999999999E-2</v>
      </c>
      <c r="BE130" s="75">
        <v>6.0999999999999999E-2</v>
      </c>
      <c r="BF130" s="75">
        <v>0.06</v>
      </c>
      <c r="BG130" s="75">
        <v>0.06</v>
      </c>
      <c r="BH130" s="75">
        <v>0.06</v>
      </c>
      <c r="BI130" s="75">
        <v>0.06</v>
      </c>
      <c r="BJ130" s="75">
        <v>5.8999999999999997E-2</v>
      </c>
      <c r="BK130" s="74">
        <v>5.8999999999999997E-2</v>
      </c>
      <c r="BL130" s="75">
        <v>5.8999999999999997E-2</v>
      </c>
      <c r="BM130" s="75">
        <v>5.8999999999999997E-2</v>
      </c>
      <c r="BN130" s="75">
        <v>5.8999999999999997E-2</v>
      </c>
      <c r="BO130" s="75">
        <v>5.8999999999999997E-2</v>
      </c>
      <c r="BP130" s="75">
        <v>5.8999999999999997E-2</v>
      </c>
      <c r="BQ130" s="75">
        <v>5.8000000000000003E-2</v>
      </c>
      <c r="BR130" s="75">
        <v>5.8000000000000003E-2</v>
      </c>
      <c r="BS130" s="75">
        <v>5.8000000000000003E-2</v>
      </c>
      <c r="BT130" s="75">
        <v>5.8000000000000003E-2</v>
      </c>
      <c r="BU130" s="74">
        <v>5.8000000000000003E-2</v>
      </c>
      <c r="BV130" s="75">
        <v>5.8000000000000003E-2</v>
      </c>
      <c r="BW130" s="75">
        <v>5.8000000000000003E-2</v>
      </c>
      <c r="BX130" s="75">
        <v>5.8000000000000003E-2</v>
      </c>
      <c r="BY130" s="75">
        <v>5.8000000000000003E-2</v>
      </c>
      <c r="BZ130" s="75">
        <v>5.8000000000000003E-2</v>
      </c>
      <c r="CA130" s="75">
        <v>5.8000000000000003E-2</v>
      </c>
      <c r="CB130" s="75">
        <v>5.8999999999999997E-2</v>
      </c>
      <c r="CC130" s="75">
        <v>5.8999999999999997E-2</v>
      </c>
      <c r="CD130" s="75">
        <v>5.8999999999999997E-2</v>
      </c>
      <c r="CE130" s="74">
        <v>5.8999999999999997E-2</v>
      </c>
      <c r="CF130" s="75">
        <v>5.8999999999999997E-2</v>
      </c>
      <c r="CG130" s="75">
        <v>5.8999999999999997E-2</v>
      </c>
      <c r="CH130" s="75">
        <v>5.8999999999999997E-2</v>
      </c>
      <c r="CI130" s="75">
        <v>0.06</v>
      </c>
      <c r="CJ130" s="75">
        <v>0.06</v>
      </c>
      <c r="CK130" s="75">
        <v>0.06</v>
      </c>
      <c r="CL130" s="75">
        <v>0.06</v>
      </c>
      <c r="CM130" s="75">
        <v>0.06</v>
      </c>
      <c r="CN130" s="75">
        <v>6.0999999999999999E-2</v>
      </c>
      <c r="CO130" s="74">
        <v>6.0999999999999999E-2</v>
      </c>
      <c r="CP130" s="75">
        <v>6.0999999999999999E-2</v>
      </c>
      <c r="CQ130" s="75">
        <v>6.2E-2</v>
      </c>
      <c r="CR130" s="75">
        <v>6.2E-2</v>
      </c>
      <c r="CS130" s="75">
        <v>6.2E-2</v>
      </c>
      <c r="CT130" s="75">
        <v>6.3E-2</v>
      </c>
      <c r="CU130" s="75">
        <v>6.3E-2</v>
      </c>
      <c r="CV130" s="75">
        <v>6.3E-2</v>
      </c>
      <c r="CW130" s="75">
        <v>6.4000000000000001E-2</v>
      </c>
      <c r="CX130" s="75">
        <v>6.4000000000000001E-2</v>
      </c>
      <c r="CY130" s="74">
        <v>6.5000000000000002E-2</v>
      </c>
      <c r="CZ130" s="75">
        <v>6.5000000000000002E-2</v>
      </c>
      <c r="DA130" s="75">
        <v>6.5000000000000002E-2</v>
      </c>
      <c r="DB130" s="75">
        <v>6.6000000000000003E-2</v>
      </c>
      <c r="DC130" s="75">
        <v>6.6000000000000003E-2</v>
      </c>
      <c r="DD130" s="75">
        <v>6.7000000000000004E-2</v>
      </c>
      <c r="DE130" s="75">
        <v>6.7000000000000004E-2</v>
      </c>
      <c r="DF130" s="75">
        <v>6.8000000000000005E-2</v>
      </c>
      <c r="DG130" s="75">
        <v>6.8000000000000005E-2</v>
      </c>
      <c r="DH130" s="75">
        <v>6.9000000000000006E-2</v>
      </c>
      <c r="DI130" s="74">
        <v>7.0000000000000007E-2</v>
      </c>
      <c r="DJ130" s="75">
        <v>7.0000000000000007E-2</v>
      </c>
      <c r="DK130" s="75">
        <v>7.0999999999999994E-2</v>
      </c>
      <c r="DL130" s="75">
        <v>7.0999999999999994E-2</v>
      </c>
      <c r="DM130" s="75">
        <v>7.1999999999999995E-2</v>
      </c>
      <c r="DN130" s="75">
        <v>7.2999999999999995E-2</v>
      </c>
      <c r="DO130" s="75">
        <v>7.2999999999999995E-2</v>
      </c>
      <c r="DP130" s="75">
        <v>7.3999999999999996E-2</v>
      </c>
      <c r="DQ130" s="75">
        <v>7.4999999999999997E-2</v>
      </c>
      <c r="DR130" s="75">
        <v>7.4999999999999997E-2</v>
      </c>
      <c r="DS130" s="74">
        <v>7.5999999999999998E-2</v>
      </c>
    </row>
    <row r="131" spans="2:123" x14ac:dyDescent="0.3">
      <c r="B131" s="4" t="s">
        <v>104</v>
      </c>
      <c r="C131" s="74">
        <v>0.109</v>
      </c>
      <c r="D131" s="75">
        <v>0.104</v>
      </c>
      <c r="E131" s="75">
        <v>0.1</v>
      </c>
      <c r="F131" s="75">
        <v>9.6000000000000002E-2</v>
      </c>
      <c r="G131" s="75">
        <v>9.2999999999999999E-2</v>
      </c>
      <c r="H131" s="75">
        <v>9.0999999999999998E-2</v>
      </c>
      <c r="I131" s="75">
        <v>8.7999999999999995E-2</v>
      </c>
      <c r="J131" s="75">
        <v>8.5999999999999993E-2</v>
      </c>
      <c r="K131" s="75">
        <v>8.4000000000000005E-2</v>
      </c>
      <c r="L131" s="75">
        <v>8.2000000000000003E-2</v>
      </c>
      <c r="M131" s="74">
        <v>0.08</v>
      </c>
      <c r="N131" s="75">
        <v>7.9000000000000001E-2</v>
      </c>
      <c r="O131" s="75">
        <v>7.6999999999999999E-2</v>
      </c>
      <c r="P131" s="75">
        <v>7.5999999999999998E-2</v>
      </c>
      <c r="Q131" s="75">
        <v>7.4999999999999997E-2</v>
      </c>
      <c r="R131" s="75">
        <v>7.3999999999999996E-2</v>
      </c>
      <c r="S131" s="75">
        <v>7.1999999999999995E-2</v>
      </c>
      <c r="T131" s="75">
        <v>7.0999999999999994E-2</v>
      </c>
      <c r="U131" s="75">
        <v>7.0000000000000007E-2</v>
      </c>
      <c r="V131" s="75">
        <v>6.9000000000000006E-2</v>
      </c>
      <c r="W131" s="74">
        <v>6.8000000000000005E-2</v>
      </c>
      <c r="X131" s="75">
        <v>6.8000000000000005E-2</v>
      </c>
      <c r="Y131" s="75">
        <v>6.7000000000000004E-2</v>
      </c>
      <c r="Z131" s="75">
        <v>6.6000000000000003E-2</v>
      </c>
      <c r="AA131" s="75">
        <v>6.5000000000000002E-2</v>
      </c>
      <c r="AB131" s="75">
        <v>6.5000000000000002E-2</v>
      </c>
      <c r="AC131" s="75">
        <v>6.4000000000000001E-2</v>
      </c>
      <c r="AD131" s="75">
        <v>6.3E-2</v>
      </c>
      <c r="AE131" s="75">
        <v>6.3E-2</v>
      </c>
      <c r="AF131" s="75">
        <v>6.2E-2</v>
      </c>
      <c r="AG131" s="74">
        <v>6.2E-2</v>
      </c>
      <c r="AH131" s="75">
        <v>6.0999999999999999E-2</v>
      </c>
      <c r="AI131" s="75">
        <v>0.06</v>
      </c>
      <c r="AJ131" s="75">
        <v>0.06</v>
      </c>
      <c r="AK131" s="75">
        <v>0.06</v>
      </c>
      <c r="AL131" s="75">
        <v>5.8999999999999997E-2</v>
      </c>
      <c r="AM131" s="75">
        <v>5.8999999999999997E-2</v>
      </c>
      <c r="AN131" s="75">
        <v>5.8000000000000003E-2</v>
      </c>
      <c r="AO131" s="75">
        <v>5.8000000000000003E-2</v>
      </c>
      <c r="AP131" s="75">
        <v>5.8000000000000003E-2</v>
      </c>
      <c r="AQ131" s="74">
        <v>5.7000000000000002E-2</v>
      </c>
      <c r="AR131" s="75">
        <v>5.7000000000000002E-2</v>
      </c>
      <c r="AS131" s="75">
        <v>5.7000000000000002E-2</v>
      </c>
      <c r="AT131" s="75">
        <v>5.6000000000000001E-2</v>
      </c>
      <c r="AU131" s="75">
        <v>5.6000000000000001E-2</v>
      </c>
      <c r="AV131" s="75">
        <v>5.6000000000000001E-2</v>
      </c>
      <c r="AW131" s="75">
        <v>5.5E-2</v>
      </c>
      <c r="AX131" s="75">
        <v>5.5E-2</v>
      </c>
      <c r="AY131" s="75">
        <v>5.5E-2</v>
      </c>
      <c r="AZ131" s="75">
        <v>5.5E-2</v>
      </c>
      <c r="BA131" s="74">
        <v>5.5E-2</v>
      </c>
      <c r="BB131" s="75">
        <v>5.3999999999999999E-2</v>
      </c>
      <c r="BC131" s="75">
        <v>5.3999999999999999E-2</v>
      </c>
      <c r="BD131" s="75">
        <v>5.3999999999999999E-2</v>
      </c>
      <c r="BE131" s="75">
        <v>5.3999999999999999E-2</v>
      </c>
      <c r="BF131" s="75">
        <v>5.3999999999999999E-2</v>
      </c>
      <c r="BG131" s="75">
        <v>5.3999999999999999E-2</v>
      </c>
      <c r="BH131" s="75">
        <v>5.3999999999999999E-2</v>
      </c>
      <c r="BI131" s="75">
        <v>5.3999999999999999E-2</v>
      </c>
      <c r="BJ131" s="75">
        <v>5.3999999999999999E-2</v>
      </c>
      <c r="BK131" s="74">
        <v>5.2999999999999999E-2</v>
      </c>
      <c r="BL131" s="75">
        <v>5.2999999999999999E-2</v>
      </c>
      <c r="BM131" s="75">
        <v>5.2999999999999999E-2</v>
      </c>
      <c r="BN131" s="75">
        <v>5.2999999999999999E-2</v>
      </c>
      <c r="BO131" s="75">
        <v>5.2999999999999999E-2</v>
      </c>
      <c r="BP131" s="75">
        <v>5.2999999999999999E-2</v>
      </c>
      <c r="BQ131" s="75">
        <v>5.2999999999999999E-2</v>
      </c>
      <c r="BR131" s="75">
        <v>5.2999999999999999E-2</v>
      </c>
      <c r="BS131" s="75">
        <v>5.3999999999999999E-2</v>
      </c>
      <c r="BT131" s="75">
        <v>5.3999999999999999E-2</v>
      </c>
      <c r="BU131" s="74">
        <v>5.3999999999999999E-2</v>
      </c>
      <c r="BV131" s="75">
        <v>5.3999999999999999E-2</v>
      </c>
      <c r="BW131" s="75">
        <v>5.3999999999999999E-2</v>
      </c>
      <c r="BX131" s="75">
        <v>5.3999999999999999E-2</v>
      </c>
      <c r="BY131" s="75">
        <v>5.3999999999999999E-2</v>
      </c>
      <c r="BZ131" s="75">
        <v>5.3999999999999999E-2</v>
      </c>
      <c r="CA131" s="75">
        <v>5.3999999999999999E-2</v>
      </c>
      <c r="CB131" s="75">
        <v>5.3999999999999999E-2</v>
      </c>
      <c r="CC131" s="75">
        <v>5.5E-2</v>
      </c>
      <c r="CD131" s="75">
        <v>5.5E-2</v>
      </c>
      <c r="CE131" s="74">
        <v>5.5E-2</v>
      </c>
      <c r="CF131" s="75">
        <v>5.5E-2</v>
      </c>
      <c r="CG131" s="75">
        <v>5.5E-2</v>
      </c>
      <c r="CH131" s="75">
        <v>5.6000000000000001E-2</v>
      </c>
      <c r="CI131" s="75">
        <v>5.6000000000000001E-2</v>
      </c>
      <c r="CJ131" s="75">
        <v>5.6000000000000001E-2</v>
      </c>
      <c r="CK131" s="75">
        <v>5.6000000000000001E-2</v>
      </c>
      <c r="CL131" s="75">
        <v>5.7000000000000002E-2</v>
      </c>
      <c r="CM131" s="75">
        <v>5.7000000000000002E-2</v>
      </c>
      <c r="CN131" s="75">
        <v>5.7000000000000002E-2</v>
      </c>
      <c r="CO131" s="74">
        <v>5.7000000000000002E-2</v>
      </c>
      <c r="CP131" s="75">
        <v>5.8000000000000003E-2</v>
      </c>
      <c r="CQ131" s="75">
        <v>5.8000000000000003E-2</v>
      </c>
      <c r="CR131" s="75">
        <v>5.8000000000000003E-2</v>
      </c>
      <c r="CS131" s="75">
        <v>5.8999999999999997E-2</v>
      </c>
      <c r="CT131" s="75">
        <v>5.8999999999999997E-2</v>
      </c>
      <c r="CU131" s="75">
        <v>5.8999999999999997E-2</v>
      </c>
      <c r="CV131" s="75">
        <v>0.06</v>
      </c>
      <c r="CW131" s="75">
        <v>0.06</v>
      </c>
      <c r="CX131" s="75">
        <v>6.0999999999999999E-2</v>
      </c>
      <c r="CY131" s="74">
        <v>6.0999999999999999E-2</v>
      </c>
      <c r="CZ131" s="75">
        <v>6.0999999999999999E-2</v>
      </c>
      <c r="DA131" s="75">
        <v>6.2E-2</v>
      </c>
      <c r="DB131" s="75">
        <v>6.2E-2</v>
      </c>
      <c r="DC131" s="75">
        <v>6.3E-2</v>
      </c>
      <c r="DD131" s="75">
        <v>6.3E-2</v>
      </c>
      <c r="DE131" s="75">
        <v>6.4000000000000001E-2</v>
      </c>
      <c r="DF131" s="75">
        <v>6.4000000000000001E-2</v>
      </c>
      <c r="DG131" s="75">
        <v>6.5000000000000002E-2</v>
      </c>
      <c r="DH131" s="75">
        <v>6.5000000000000002E-2</v>
      </c>
      <c r="DI131" s="74">
        <v>6.6000000000000003E-2</v>
      </c>
      <c r="DJ131" s="75">
        <v>6.6000000000000003E-2</v>
      </c>
      <c r="DK131" s="75">
        <v>6.7000000000000004E-2</v>
      </c>
      <c r="DL131" s="75">
        <v>6.7000000000000004E-2</v>
      </c>
      <c r="DM131" s="75">
        <v>6.8000000000000005E-2</v>
      </c>
      <c r="DN131" s="75">
        <v>6.8000000000000005E-2</v>
      </c>
      <c r="DO131" s="75">
        <v>6.9000000000000006E-2</v>
      </c>
      <c r="DP131" s="75">
        <v>7.0000000000000007E-2</v>
      </c>
      <c r="DQ131" s="75">
        <v>7.0000000000000007E-2</v>
      </c>
      <c r="DR131" s="75">
        <v>7.0999999999999994E-2</v>
      </c>
      <c r="DS131" s="74">
        <v>7.0999999999999994E-2</v>
      </c>
    </row>
    <row r="132" spans="2:123" x14ac:dyDescent="0.3">
      <c r="B132" s="6" t="s">
        <v>322</v>
      </c>
      <c r="C132" s="218">
        <v>10.872999999999999</v>
      </c>
      <c r="D132" s="219">
        <v>10.939</v>
      </c>
      <c r="E132" s="219">
        <v>11.005000000000001</v>
      </c>
      <c r="F132" s="219">
        <v>11.071</v>
      </c>
      <c r="G132" s="219">
        <v>11.137</v>
      </c>
      <c r="H132" s="219">
        <v>11.202999999999999</v>
      </c>
      <c r="I132" s="219">
        <v>11.269</v>
      </c>
      <c r="J132" s="219">
        <v>11.335000000000001</v>
      </c>
      <c r="K132" s="219">
        <v>11.401</v>
      </c>
      <c r="L132" s="219">
        <v>11.467000000000001</v>
      </c>
      <c r="M132" s="218">
        <v>11.532999999999999</v>
      </c>
      <c r="N132" s="219">
        <v>11.605</v>
      </c>
      <c r="O132" s="219">
        <v>11.676</v>
      </c>
      <c r="P132" s="219">
        <v>11.747999999999999</v>
      </c>
      <c r="Q132" s="219">
        <v>11.819000000000001</v>
      </c>
      <c r="R132" s="219">
        <v>11.891</v>
      </c>
      <c r="S132" s="219">
        <v>11.962</v>
      </c>
      <c r="T132" s="219">
        <v>12.034000000000001</v>
      </c>
      <c r="U132" s="219">
        <v>12.105</v>
      </c>
      <c r="V132" s="219">
        <v>12.177</v>
      </c>
      <c r="W132" s="218">
        <v>12.247999999999999</v>
      </c>
      <c r="X132" s="219">
        <v>12.324999999999999</v>
      </c>
      <c r="Y132" s="219">
        <v>12.401999999999999</v>
      </c>
      <c r="Z132" s="219">
        <v>12.478999999999999</v>
      </c>
      <c r="AA132" s="219">
        <v>12.555999999999999</v>
      </c>
      <c r="AB132" s="219">
        <v>12.632999999999999</v>
      </c>
      <c r="AC132" s="219">
        <v>12.71</v>
      </c>
      <c r="AD132" s="219">
        <v>12.787000000000001</v>
      </c>
      <c r="AE132" s="219">
        <v>12.864000000000001</v>
      </c>
      <c r="AF132" s="219">
        <v>12.941000000000001</v>
      </c>
      <c r="AG132" s="218">
        <v>13.018000000000001</v>
      </c>
      <c r="AH132" s="219">
        <v>13.101000000000001</v>
      </c>
      <c r="AI132" s="219">
        <v>13.183</v>
      </c>
      <c r="AJ132" s="219">
        <v>13.266</v>
      </c>
      <c r="AK132" s="219">
        <v>13.349</v>
      </c>
      <c r="AL132" s="219">
        <v>13.430999999999999</v>
      </c>
      <c r="AM132" s="219">
        <v>13.513999999999999</v>
      </c>
      <c r="AN132" s="219">
        <v>13.596</v>
      </c>
      <c r="AO132" s="219">
        <v>13.679</v>
      </c>
      <c r="AP132" s="219">
        <v>13.760999999999999</v>
      </c>
      <c r="AQ132" s="218">
        <v>13.843999999999999</v>
      </c>
      <c r="AR132" s="219">
        <v>13.932</v>
      </c>
      <c r="AS132" s="219">
        <v>14.02</v>
      </c>
      <c r="AT132" s="219">
        <v>14.108000000000001</v>
      </c>
      <c r="AU132" s="219">
        <v>14.196</v>
      </c>
      <c r="AV132" s="219">
        <v>14.284000000000001</v>
      </c>
      <c r="AW132" s="219">
        <v>14.372</v>
      </c>
      <c r="AX132" s="219">
        <v>14.46</v>
      </c>
      <c r="AY132" s="219">
        <v>14.548</v>
      </c>
      <c r="AZ132" s="219">
        <v>14.635999999999999</v>
      </c>
      <c r="BA132" s="218">
        <v>14.724</v>
      </c>
      <c r="BB132" s="219">
        <v>14.817</v>
      </c>
      <c r="BC132" s="219">
        <v>14.911</v>
      </c>
      <c r="BD132" s="219">
        <v>15.004</v>
      </c>
      <c r="BE132" s="219">
        <v>15.098000000000001</v>
      </c>
      <c r="BF132" s="219">
        <v>15.191000000000001</v>
      </c>
      <c r="BG132" s="219">
        <v>15.285</v>
      </c>
      <c r="BH132" s="219">
        <v>15.378</v>
      </c>
      <c r="BI132" s="219">
        <v>15.472</v>
      </c>
      <c r="BJ132" s="219">
        <v>15.565</v>
      </c>
      <c r="BK132" s="218">
        <v>15.659000000000001</v>
      </c>
      <c r="BL132" s="219">
        <v>15.757999999999999</v>
      </c>
      <c r="BM132" s="219">
        <v>15.856999999999999</v>
      </c>
      <c r="BN132" s="219">
        <v>15.956</v>
      </c>
      <c r="BO132" s="219">
        <v>16.055</v>
      </c>
      <c r="BP132" s="219">
        <v>16.154</v>
      </c>
      <c r="BQ132" s="219">
        <v>16.253</v>
      </c>
      <c r="BR132" s="219">
        <v>16.352</v>
      </c>
      <c r="BS132" s="219">
        <v>16.451000000000001</v>
      </c>
      <c r="BT132" s="219">
        <v>16.55</v>
      </c>
      <c r="BU132" s="218">
        <v>16.649000000000001</v>
      </c>
      <c r="BV132" s="219">
        <v>16.759</v>
      </c>
      <c r="BW132" s="219">
        <v>16.869</v>
      </c>
      <c r="BX132" s="219">
        <v>16.978999999999999</v>
      </c>
      <c r="BY132" s="219">
        <v>17.088999999999999</v>
      </c>
      <c r="BZ132" s="219">
        <v>17.199000000000002</v>
      </c>
      <c r="CA132" s="219">
        <v>17.309000000000001</v>
      </c>
      <c r="CB132" s="219">
        <v>17.419</v>
      </c>
      <c r="CC132" s="219">
        <v>17.529</v>
      </c>
      <c r="CD132" s="219">
        <v>17.638999999999999</v>
      </c>
      <c r="CE132" s="218">
        <v>17.748999999999999</v>
      </c>
      <c r="CF132" s="219">
        <v>17.859000000000002</v>
      </c>
      <c r="CG132" s="219">
        <v>17.969000000000001</v>
      </c>
      <c r="CH132" s="219">
        <v>18.079000000000001</v>
      </c>
      <c r="CI132" s="219">
        <v>18.189</v>
      </c>
      <c r="CJ132" s="219">
        <v>18.298999999999999</v>
      </c>
      <c r="CK132" s="219">
        <v>18.408999999999999</v>
      </c>
      <c r="CL132" s="219">
        <v>18.518999999999998</v>
      </c>
      <c r="CM132" s="219">
        <v>18.629000000000001</v>
      </c>
      <c r="CN132" s="219">
        <v>18.739000000000001</v>
      </c>
      <c r="CO132" s="218">
        <v>18.849</v>
      </c>
      <c r="CP132" s="219">
        <v>19.013999999999999</v>
      </c>
      <c r="CQ132" s="219">
        <v>19.178999999999998</v>
      </c>
      <c r="CR132" s="219">
        <v>19.344000000000001</v>
      </c>
      <c r="CS132" s="219">
        <v>19.509</v>
      </c>
      <c r="CT132" s="219">
        <v>19.675000000000001</v>
      </c>
      <c r="CU132" s="219">
        <v>19.84</v>
      </c>
      <c r="CV132" s="219">
        <v>20.004999999999999</v>
      </c>
      <c r="CW132" s="219">
        <v>20.170000000000002</v>
      </c>
      <c r="CX132" s="219">
        <v>20.335000000000001</v>
      </c>
      <c r="CY132" s="218">
        <v>20.5</v>
      </c>
      <c r="CZ132" s="219">
        <v>20.884</v>
      </c>
      <c r="DA132" s="219">
        <v>21.266999999999999</v>
      </c>
      <c r="DB132" s="219">
        <v>21.651</v>
      </c>
      <c r="DC132" s="219">
        <v>22.035</v>
      </c>
      <c r="DD132" s="219">
        <v>22.417999999999999</v>
      </c>
      <c r="DE132" s="219">
        <v>22.802</v>
      </c>
      <c r="DF132" s="219">
        <v>23.186</v>
      </c>
      <c r="DG132" s="219">
        <v>23.57</v>
      </c>
      <c r="DH132" s="219">
        <v>23.952999999999999</v>
      </c>
      <c r="DI132" s="218">
        <v>24.337</v>
      </c>
      <c r="DJ132" s="219">
        <v>24.72</v>
      </c>
      <c r="DK132" s="219">
        <v>25.103000000000002</v>
      </c>
      <c r="DL132" s="219">
        <v>25.486000000000001</v>
      </c>
      <c r="DM132" s="219">
        <v>25.869</v>
      </c>
      <c r="DN132" s="219">
        <v>26.251999999999999</v>
      </c>
      <c r="DO132" s="219">
        <v>26.635000000000002</v>
      </c>
      <c r="DP132" s="219">
        <v>27.018000000000001</v>
      </c>
      <c r="DQ132" s="219">
        <v>27.401</v>
      </c>
      <c r="DR132" s="219">
        <v>27.783999999999999</v>
      </c>
      <c r="DS132" s="218">
        <v>28.167000000000002</v>
      </c>
    </row>
    <row r="133" spans="2:123" x14ac:dyDescent="0.3">
      <c r="B133" s="4" t="s">
        <v>71</v>
      </c>
      <c r="C133" s="74">
        <v>0.60199999999999998</v>
      </c>
      <c r="D133" s="75">
        <v>0.56899999999999995</v>
      </c>
      <c r="E133" s="75">
        <v>0.54100000000000004</v>
      </c>
      <c r="F133" s="75">
        <v>0.51700000000000002</v>
      </c>
      <c r="G133" s="75">
        <v>0.496</v>
      </c>
      <c r="H133" s="75">
        <v>0.47699999999999998</v>
      </c>
      <c r="I133" s="75">
        <v>0.46100000000000002</v>
      </c>
      <c r="J133" s="75">
        <v>0.44600000000000001</v>
      </c>
      <c r="K133" s="75">
        <v>0.432</v>
      </c>
      <c r="L133" s="75">
        <v>0.42</v>
      </c>
      <c r="M133" s="74">
        <v>0.40899999999999997</v>
      </c>
      <c r="N133" s="75">
        <v>0.39900000000000002</v>
      </c>
      <c r="O133" s="75">
        <v>0.38900000000000001</v>
      </c>
      <c r="P133" s="75">
        <v>0.38100000000000001</v>
      </c>
      <c r="Q133" s="75">
        <v>0.372</v>
      </c>
      <c r="R133" s="75">
        <v>0.36499999999999999</v>
      </c>
      <c r="S133" s="75">
        <v>0.35799999999999998</v>
      </c>
      <c r="T133" s="75">
        <v>0.35099999999999998</v>
      </c>
      <c r="U133" s="75">
        <v>0.34499999999999997</v>
      </c>
      <c r="V133" s="75">
        <v>0.33900000000000002</v>
      </c>
      <c r="W133" s="74">
        <v>0.33300000000000002</v>
      </c>
      <c r="X133" s="75">
        <v>0.32800000000000001</v>
      </c>
      <c r="Y133" s="75">
        <v>0.32200000000000001</v>
      </c>
      <c r="Z133" s="75">
        <v>0.318</v>
      </c>
      <c r="AA133" s="75">
        <v>0.313</v>
      </c>
      <c r="AB133" s="75">
        <v>0.309</v>
      </c>
      <c r="AC133" s="75">
        <v>0.30399999999999999</v>
      </c>
      <c r="AD133" s="75">
        <v>0.3</v>
      </c>
      <c r="AE133" s="75">
        <v>0.29699999999999999</v>
      </c>
      <c r="AF133" s="75">
        <v>0.29299999999999998</v>
      </c>
      <c r="AG133" s="74">
        <v>0.28999999999999998</v>
      </c>
      <c r="AH133" s="75">
        <v>0.28599999999999998</v>
      </c>
      <c r="AI133" s="75">
        <v>0.28299999999999997</v>
      </c>
      <c r="AJ133" s="75">
        <v>0.28000000000000003</v>
      </c>
      <c r="AK133" s="75">
        <v>0.27700000000000002</v>
      </c>
      <c r="AL133" s="75">
        <v>0.27400000000000002</v>
      </c>
      <c r="AM133" s="75">
        <v>0.27200000000000002</v>
      </c>
      <c r="AN133" s="75">
        <v>0.26900000000000002</v>
      </c>
      <c r="AO133" s="75">
        <v>0.26700000000000002</v>
      </c>
      <c r="AP133" s="75">
        <v>0.26400000000000001</v>
      </c>
      <c r="AQ133" s="74">
        <v>0.26200000000000001</v>
      </c>
      <c r="AR133" s="75">
        <v>0.26</v>
      </c>
      <c r="AS133" s="75">
        <v>0.25800000000000001</v>
      </c>
      <c r="AT133" s="75">
        <v>0.25600000000000001</v>
      </c>
      <c r="AU133" s="75">
        <v>0.254</v>
      </c>
      <c r="AV133" s="75">
        <v>0.253</v>
      </c>
      <c r="AW133" s="75">
        <v>0.251</v>
      </c>
      <c r="AX133" s="75">
        <v>0.249</v>
      </c>
      <c r="AY133" s="75">
        <v>0.248</v>
      </c>
      <c r="AZ133" s="75">
        <v>0.247</v>
      </c>
      <c r="BA133" s="74">
        <v>0.245</v>
      </c>
      <c r="BB133" s="75">
        <v>0.24399999999999999</v>
      </c>
      <c r="BC133" s="75">
        <v>0.24299999999999999</v>
      </c>
      <c r="BD133" s="75">
        <v>0.24199999999999999</v>
      </c>
      <c r="BE133" s="75">
        <v>0.24099999999999999</v>
      </c>
      <c r="BF133" s="75">
        <v>0.24</v>
      </c>
      <c r="BG133" s="75">
        <v>0.23899999999999999</v>
      </c>
      <c r="BH133" s="75">
        <v>0.23799999999999999</v>
      </c>
      <c r="BI133" s="75">
        <v>0.23799999999999999</v>
      </c>
      <c r="BJ133" s="75">
        <v>0.23699999999999999</v>
      </c>
      <c r="BK133" s="74">
        <v>0.23599999999999999</v>
      </c>
      <c r="BL133" s="75">
        <v>0.23599999999999999</v>
      </c>
      <c r="BM133" s="75">
        <v>0.23499999999999999</v>
      </c>
      <c r="BN133" s="75">
        <v>0.23499999999999999</v>
      </c>
      <c r="BO133" s="75">
        <v>0.23499999999999999</v>
      </c>
      <c r="BP133" s="75">
        <v>0.23400000000000001</v>
      </c>
      <c r="BQ133" s="75">
        <v>0.23400000000000001</v>
      </c>
      <c r="BR133" s="75">
        <v>0.23400000000000001</v>
      </c>
      <c r="BS133" s="75">
        <v>0.23400000000000001</v>
      </c>
      <c r="BT133" s="75">
        <v>0.23400000000000001</v>
      </c>
      <c r="BU133" s="74">
        <v>0.23400000000000001</v>
      </c>
      <c r="BV133" s="75">
        <v>0.23400000000000001</v>
      </c>
      <c r="BW133" s="75">
        <v>0.23499999999999999</v>
      </c>
      <c r="BX133" s="75">
        <v>0.23499999999999999</v>
      </c>
      <c r="BY133" s="75">
        <v>0.23499999999999999</v>
      </c>
      <c r="BZ133" s="75">
        <v>0.23499999999999999</v>
      </c>
      <c r="CA133" s="75">
        <v>0.23599999999999999</v>
      </c>
      <c r="CB133" s="75">
        <v>0.23599999999999999</v>
      </c>
      <c r="CC133" s="75">
        <v>0.23699999999999999</v>
      </c>
      <c r="CD133" s="75">
        <v>0.23799999999999999</v>
      </c>
      <c r="CE133" s="74">
        <v>0.23799999999999999</v>
      </c>
      <c r="CF133" s="75">
        <v>0.23899999999999999</v>
      </c>
      <c r="CG133" s="75">
        <v>0.24</v>
      </c>
      <c r="CH133" s="75">
        <v>0.24099999999999999</v>
      </c>
      <c r="CI133" s="75">
        <v>0.24099999999999999</v>
      </c>
      <c r="CJ133" s="75">
        <v>0.24199999999999999</v>
      </c>
      <c r="CK133" s="75">
        <v>0.24299999999999999</v>
      </c>
      <c r="CL133" s="75">
        <v>0.24399999999999999</v>
      </c>
      <c r="CM133" s="75">
        <v>0.246</v>
      </c>
      <c r="CN133" s="75">
        <v>0.247</v>
      </c>
      <c r="CO133" s="74">
        <v>0.248</v>
      </c>
      <c r="CP133" s="75"/>
      <c r="CQ133" s="75"/>
      <c r="CR133" s="75"/>
      <c r="CS133" s="75"/>
      <c r="CT133" s="75"/>
      <c r="CU133" s="75"/>
      <c r="CV133" s="75"/>
      <c r="CW133" s="75"/>
      <c r="CX133" s="75"/>
      <c r="CY133" s="74"/>
      <c r="CZ133" s="75"/>
      <c r="DA133" s="75"/>
      <c r="DB133" s="75"/>
      <c r="DC133" s="75"/>
      <c r="DD133" s="75"/>
      <c r="DE133" s="75"/>
      <c r="DF133" s="75"/>
      <c r="DG133" s="75"/>
      <c r="DH133" s="75"/>
      <c r="DI133" s="74"/>
      <c r="DJ133" s="75"/>
      <c r="DK133" s="75"/>
      <c r="DL133" s="75"/>
      <c r="DM133" s="75"/>
      <c r="DN133" s="75"/>
      <c r="DO133" s="75"/>
      <c r="DP133" s="75"/>
      <c r="DQ133" s="75"/>
      <c r="DR133" s="75"/>
      <c r="DS133" s="74"/>
    </row>
    <row r="134" spans="2:123" x14ac:dyDescent="0.3">
      <c r="B134" s="1" t="s">
        <v>376</v>
      </c>
    </row>
    <row r="135" spans="2:123" x14ac:dyDescent="0.3">
      <c r="B135" s="1"/>
    </row>
    <row r="136" spans="2:123" ht="17.25" customHeight="1" x14ac:dyDescent="0.3">
      <c r="B136" s="204" t="s">
        <v>323</v>
      </c>
      <c r="C136" s="220">
        <v>2024</v>
      </c>
      <c r="D136" s="220">
        <v>2025</v>
      </c>
      <c r="E136" s="220">
        <v>2026</v>
      </c>
      <c r="F136" s="220">
        <v>2027</v>
      </c>
      <c r="G136" s="220">
        <v>2028</v>
      </c>
      <c r="H136" s="220">
        <v>2029</v>
      </c>
      <c r="I136" s="220">
        <v>2030</v>
      </c>
      <c r="J136" s="220">
        <v>2031</v>
      </c>
      <c r="K136" s="220">
        <v>2032</v>
      </c>
      <c r="L136" s="220">
        <v>2033</v>
      </c>
      <c r="M136" s="220">
        <v>2034</v>
      </c>
      <c r="N136" s="220">
        <v>2035</v>
      </c>
      <c r="O136" s="220">
        <v>2036</v>
      </c>
      <c r="P136" s="220">
        <v>2037</v>
      </c>
      <c r="Q136" s="220">
        <v>2038</v>
      </c>
      <c r="R136" s="220">
        <v>2039</v>
      </c>
      <c r="S136" s="220">
        <v>2040</v>
      </c>
      <c r="T136" s="220">
        <v>2041</v>
      </c>
      <c r="U136" s="220">
        <v>2042</v>
      </c>
      <c r="V136" s="220">
        <v>2043</v>
      </c>
      <c r="W136" s="220">
        <v>2044</v>
      </c>
      <c r="X136" s="220">
        <v>2045</v>
      </c>
      <c r="Y136" s="220">
        <v>2046</v>
      </c>
      <c r="Z136" s="220">
        <v>2047</v>
      </c>
      <c r="AA136" s="220">
        <v>2048</v>
      </c>
      <c r="AB136" s="220">
        <v>2049</v>
      </c>
      <c r="AC136" s="220">
        <v>2050</v>
      </c>
      <c r="AD136" s="220">
        <v>2051</v>
      </c>
      <c r="AE136" s="220">
        <v>2052</v>
      </c>
      <c r="AF136" s="220">
        <v>2053</v>
      </c>
      <c r="AG136" s="220">
        <v>2054</v>
      </c>
      <c r="AH136" s="220">
        <v>2055</v>
      </c>
      <c r="AI136" s="220">
        <v>2056</v>
      </c>
      <c r="AJ136" s="220">
        <v>2057</v>
      </c>
      <c r="AK136" s="220">
        <v>2058</v>
      </c>
      <c r="AL136" s="220">
        <v>2059</v>
      </c>
      <c r="AM136" s="220">
        <v>2060</v>
      </c>
      <c r="AN136" s="220">
        <v>2061</v>
      </c>
      <c r="AO136" s="220">
        <v>2062</v>
      </c>
      <c r="AP136" s="220">
        <v>2063</v>
      </c>
      <c r="AQ136" s="220">
        <v>2064</v>
      </c>
      <c r="AR136" s="220">
        <v>2065</v>
      </c>
      <c r="AS136" s="220">
        <v>2066</v>
      </c>
      <c r="AT136" s="220">
        <v>2067</v>
      </c>
      <c r="AU136" s="220">
        <v>2068</v>
      </c>
      <c r="AV136" s="220">
        <v>2069</v>
      </c>
      <c r="AW136" s="220">
        <v>2070</v>
      </c>
      <c r="AX136" s="220">
        <v>2071</v>
      </c>
      <c r="AY136" s="220">
        <v>2072</v>
      </c>
      <c r="AZ136" s="220">
        <v>2073</v>
      </c>
      <c r="BA136" s="220">
        <v>2074</v>
      </c>
      <c r="BB136" s="220">
        <v>2075</v>
      </c>
    </row>
    <row r="137" spans="2:123" x14ac:dyDescent="0.3">
      <c r="B137" s="63" t="s">
        <v>105</v>
      </c>
      <c r="C137" s="221">
        <v>0.54527000000000003</v>
      </c>
      <c r="D137" s="221">
        <v>0.54268500000000008</v>
      </c>
      <c r="E137" s="221">
        <v>0.53663500000000008</v>
      </c>
      <c r="F137" s="221">
        <v>0.53080499999999997</v>
      </c>
      <c r="G137" s="221">
        <v>0.52508500000000002</v>
      </c>
      <c r="H137" s="221">
        <v>0.51958500000000007</v>
      </c>
      <c r="I137" s="221">
        <v>0.5142500000000001</v>
      </c>
      <c r="J137" s="221">
        <v>0.50600000000000012</v>
      </c>
      <c r="K137" s="221">
        <v>0.49532999999999999</v>
      </c>
      <c r="L137" s="221">
        <v>0.48224000000000006</v>
      </c>
      <c r="M137" s="221">
        <v>0.46744500000000005</v>
      </c>
      <c r="N137" s="221">
        <v>0.44824999999999998</v>
      </c>
      <c r="O137" s="221">
        <v>0.43296000000000007</v>
      </c>
      <c r="P137" s="221">
        <v>0.41761500000000001</v>
      </c>
      <c r="Q137" s="221">
        <v>0.40232500000000004</v>
      </c>
      <c r="R137" s="221">
        <v>0.38698000000000005</v>
      </c>
      <c r="S137" s="221">
        <v>0.37169000000000002</v>
      </c>
      <c r="T137" s="221">
        <v>0.35634499999999997</v>
      </c>
      <c r="U137" s="221">
        <v>0.341055</v>
      </c>
      <c r="V137" s="221">
        <v>0.32571000000000006</v>
      </c>
      <c r="W137" s="221">
        <v>0.31042000000000003</v>
      </c>
      <c r="X137" s="221">
        <v>0.29507500000000003</v>
      </c>
      <c r="Y137" s="221">
        <v>0.27978500000000001</v>
      </c>
      <c r="Z137" s="221">
        <v>0.26444000000000001</v>
      </c>
      <c r="AA137" s="221">
        <v>0.24915000000000001</v>
      </c>
      <c r="AB137" s="221">
        <v>0.23380500000000004</v>
      </c>
      <c r="AC137" s="221">
        <v>0.21851500000000001</v>
      </c>
      <c r="AD137" s="221">
        <v>0.20322500000000004</v>
      </c>
      <c r="AE137" s="221">
        <v>0.18788000000000002</v>
      </c>
      <c r="AF137" s="221">
        <v>0.17258999999999999</v>
      </c>
      <c r="AG137" s="221">
        <v>0.15724500000000002</v>
      </c>
      <c r="AH137" s="221">
        <v>0.141955</v>
      </c>
      <c r="AI137" s="221">
        <v>0.12661</v>
      </c>
      <c r="AJ137" s="221">
        <v>0.11132000000000002</v>
      </c>
      <c r="AK137" s="221">
        <v>9.5975000000000005E-2</v>
      </c>
      <c r="AL137" s="221">
        <v>8.0685000000000034E-2</v>
      </c>
      <c r="AM137" s="221">
        <v>6.5340000000000009E-2</v>
      </c>
      <c r="AN137" s="221">
        <v>5.004999999999999E-2</v>
      </c>
      <c r="AO137" s="221">
        <v>3.4705000000000027E-2</v>
      </c>
      <c r="AP137" s="221">
        <v>1.9415000000000002E-2</v>
      </c>
      <c r="AQ137" s="221">
        <v>4.0699999999999799E-3</v>
      </c>
      <c r="AR137" s="221">
        <v>0</v>
      </c>
      <c r="AS137" s="221">
        <v>0</v>
      </c>
      <c r="AT137" s="221">
        <v>0</v>
      </c>
      <c r="AU137" s="221">
        <v>0</v>
      </c>
      <c r="AV137" s="221">
        <v>0</v>
      </c>
      <c r="AW137" s="221">
        <v>0</v>
      </c>
      <c r="AX137" s="221">
        <v>0</v>
      </c>
      <c r="AY137" s="221">
        <v>0</v>
      </c>
      <c r="AZ137" s="221">
        <v>0</v>
      </c>
      <c r="BA137" s="221">
        <v>0</v>
      </c>
      <c r="BB137" s="221">
        <v>0</v>
      </c>
    </row>
    <row r="138" spans="2:123" x14ac:dyDescent="0.3">
      <c r="B138" s="45" t="s">
        <v>106</v>
      </c>
      <c r="C138" s="222">
        <v>0.44612999999999997</v>
      </c>
      <c r="D138" s="222">
        <v>0.44401499999999999</v>
      </c>
      <c r="E138" s="222">
        <v>0.43906500000000004</v>
      </c>
      <c r="F138" s="222">
        <v>0.43429499999999999</v>
      </c>
      <c r="G138" s="222">
        <v>0.42961500000000002</v>
      </c>
      <c r="H138" s="222">
        <v>0.42511500000000002</v>
      </c>
      <c r="I138" s="222">
        <v>0.42075000000000001</v>
      </c>
      <c r="J138" s="222">
        <v>0.41400000000000003</v>
      </c>
      <c r="K138" s="222">
        <v>0.40526999999999996</v>
      </c>
      <c r="L138" s="222">
        <v>0.39456000000000002</v>
      </c>
      <c r="M138" s="222">
        <v>0.38245499999999999</v>
      </c>
      <c r="N138" s="222">
        <v>0.36674999999999996</v>
      </c>
      <c r="O138" s="222">
        <v>0.35424</v>
      </c>
      <c r="P138" s="222">
        <v>0.34168500000000002</v>
      </c>
      <c r="Q138" s="222">
        <v>0.32917500000000005</v>
      </c>
      <c r="R138" s="222">
        <v>0.31662000000000001</v>
      </c>
      <c r="S138" s="222">
        <v>0.30410999999999999</v>
      </c>
      <c r="T138" s="222">
        <v>0.29155499999999995</v>
      </c>
      <c r="U138" s="222">
        <v>0.27904499999999999</v>
      </c>
      <c r="V138" s="222">
        <v>0.26649000000000006</v>
      </c>
      <c r="W138" s="222">
        <v>0.25398000000000004</v>
      </c>
      <c r="X138" s="222">
        <v>0.241425</v>
      </c>
      <c r="Y138" s="222">
        <v>0.22891499999999998</v>
      </c>
      <c r="Z138" s="222">
        <v>0.21636</v>
      </c>
      <c r="AA138" s="222">
        <v>0.20384999999999998</v>
      </c>
      <c r="AB138" s="222">
        <v>0.19129500000000002</v>
      </c>
      <c r="AC138" s="222">
        <v>0.178785</v>
      </c>
      <c r="AD138" s="222">
        <v>0.16627500000000003</v>
      </c>
      <c r="AE138" s="222">
        <v>0.15372000000000002</v>
      </c>
      <c r="AF138" s="222">
        <v>0.14121</v>
      </c>
      <c r="AG138" s="222">
        <v>0.12865500000000002</v>
      </c>
      <c r="AH138" s="222">
        <v>0.116145</v>
      </c>
      <c r="AI138" s="222">
        <v>0.10358999999999999</v>
      </c>
      <c r="AJ138" s="222">
        <v>9.1080000000000008E-2</v>
      </c>
      <c r="AK138" s="222">
        <v>7.8524999999999998E-2</v>
      </c>
      <c r="AL138" s="222">
        <v>6.6015000000000032E-2</v>
      </c>
      <c r="AM138" s="222">
        <v>5.3460000000000008E-2</v>
      </c>
      <c r="AN138" s="222">
        <v>4.0949999999999986E-2</v>
      </c>
      <c r="AO138" s="222">
        <v>2.8395000000000021E-2</v>
      </c>
      <c r="AP138" s="222">
        <v>1.5885E-2</v>
      </c>
      <c r="AQ138" s="222">
        <v>3.3299999999999831E-3</v>
      </c>
      <c r="AR138" s="222">
        <v>0</v>
      </c>
      <c r="AS138" s="222">
        <v>0</v>
      </c>
      <c r="AT138" s="222">
        <v>0</v>
      </c>
      <c r="AU138" s="222">
        <v>0</v>
      </c>
      <c r="AV138" s="222">
        <v>0</v>
      </c>
      <c r="AW138" s="222">
        <v>0</v>
      </c>
      <c r="AX138" s="222">
        <v>0</v>
      </c>
      <c r="AY138" s="222">
        <v>0</v>
      </c>
      <c r="AZ138" s="222">
        <v>0</v>
      </c>
      <c r="BA138" s="222">
        <v>0</v>
      </c>
      <c r="BB138" s="222">
        <v>0</v>
      </c>
    </row>
    <row r="139" spans="2:123" x14ac:dyDescent="0.3">
      <c r="B139" s="45" t="s">
        <v>304</v>
      </c>
      <c r="C139" s="222">
        <v>8.6E-3</v>
      </c>
      <c r="D139" s="222">
        <v>1.3299999999999999E-2</v>
      </c>
      <c r="E139" s="222">
        <v>2.4299999999999999E-2</v>
      </c>
      <c r="F139" s="222">
        <v>3.49E-2</v>
      </c>
      <c r="G139" s="222">
        <v>4.53E-2</v>
      </c>
      <c r="H139" s="222">
        <v>5.5300000000000002E-2</v>
      </c>
      <c r="I139" s="222">
        <v>6.5000000000000002E-2</v>
      </c>
      <c r="J139" s="222">
        <v>0.08</v>
      </c>
      <c r="K139" s="222">
        <v>9.9400000000000002E-2</v>
      </c>
      <c r="L139" s="222">
        <v>0.1232</v>
      </c>
      <c r="M139" s="222">
        <v>0.15010000000000001</v>
      </c>
      <c r="N139" s="222">
        <v>0.185</v>
      </c>
      <c r="O139" s="222">
        <v>0.21279999999999999</v>
      </c>
      <c r="P139" s="222">
        <v>0.2407</v>
      </c>
      <c r="Q139" s="222">
        <v>0.26850000000000002</v>
      </c>
      <c r="R139" s="222">
        <v>0.2964</v>
      </c>
      <c r="S139" s="222">
        <v>0.32419999999999999</v>
      </c>
      <c r="T139" s="222">
        <v>0.35210000000000002</v>
      </c>
      <c r="U139" s="222">
        <v>0.37990000000000002</v>
      </c>
      <c r="V139" s="222">
        <v>0.4078</v>
      </c>
      <c r="W139" s="222">
        <v>0.43559999999999999</v>
      </c>
      <c r="X139" s="222">
        <v>0.46350000000000002</v>
      </c>
      <c r="Y139" s="222">
        <v>0.49130000000000001</v>
      </c>
      <c r="Z139" s="222">
        <v>0.51919999999999999</v>
      </c>
      <c r="AA139" s="222">
        <v>0.54700000000000004</v>
      </c>
      <c r="AB139" s="222">
        <v>0.57489999999999997</v>
      </c>
      <c r="AC139" s="222">
        <v>0.60270000000000001</v>
      </c>
      <c r="AD139" s="222">
        <v>0.63049999999999995</v>
      </c>
      <c r="AE139" s="222">
        <v>0.65839999999999999</v>
      </c>
      <c r="AF139" s="222">
        <v>0.68620000000000003</v>
      </c>
      <c r="AG139" s="222">
        <v>0.71409999999999996</v>
      </c>
      <c r="AH139" s="222">
        <v>0.7419</v>
      </c>
      <c r="AI139" s="222">
        <v>0.76980000000000004</v>
      </c>
      <c r="AJ139" s="222">
        <v>0.79759999999999998</v>
      </c>
      <c r="AK139" s="222">
        <v>0.82550000000000001</v>
      </c>
      <c r="AL139" s="222">
        <v>0.85329999999999995</v>
      </c>
      <c r="AM139" s="222">
        <v>0.88119999999999998</v>
      </c>
      <c r="AN139" s="222">
        <v>0.90900000000000003</v>
      </c>
      <c r="AO139" s="222">
        <v>0.93689999999999996</v>
      </c>
      <c r="AP139" s="222">
        <v>0.9647</v>
      </c>
      <c r="AQ139" s="222">
        <v>0.99260000000000004</v>
      </c>
      <c r="AR139" s="222">
        <v>1</v>
      </c>
      <c r="AS139" s="222">
        <v>1</v>
      </c>
      <c r="AT139" s="222">
        <v>1</v>
      </c>
      <c r="AU139" s="222">
        <v>1</v>
      </c>
      <c r="AV139" s="222">
        <v>1</v>
      </c>
      <c r="AW139" s="222">
        <v>1</v>
      </c>
      <c r="AX139" s="222">
        <v>1</v>
      </c>
      <c r="AY139" s="222">
        <v>1</v>
      </c>
      <c r="AZ139" s="222">
        <v>1</v>
      </c>
      <c r="BA139" s="222">
        <v>1</v>
      </c>
      <c r="BB139" s="222">
        <v>1</v>
      </c>
    </row>
    <row r="140" spans="2:123" x14ac:dyDescent="0.3">
      <c r="B140" s="120" t="s">
        <v>223</v>
      </c>
      <c r="C140" s="223">
        <f>SUM(C137:C139)</f>
        <v>1</v>
      </c>
      <c r="D140" s="223">
        <f t="shared" ref="D140:BB140" si="33">SUM(D137:D139)</f>
        <v>1.0000000000000002</v>
      </c>
      <c r="E140" s="223">
        <f t="shared" si="33"/>
        <v>1.0000000000000002</v>
      </c>
      <c r="F140" s="223">
        <f t="shared" si="33"/>
        <v>1</v>
      </c>
      <c r="G140" s="223">
        <f t="shared" si="33"/>
        <v>1</v>
      </c>
      <c r="H140" s="223">
        <f t="shared" si="33"/>
        <v>1</v>
      </c>
      <c r="I140" s="223">
        <f t="shared" si="33"/>
        <v>1</v>
      </c>
      <c r="J140" s="223">
        <f t="shared" si="33"/>
        <v>1.0000000000000002</v>
      </c>
      <c r="K140" s="223">
        <f t="shared" si="33"/>
        <v>1</v>
      </c>
      <c r="L140" s="223">
        <f t="shared" si="33"/>
        <v>1</v>
      </c>
      <c r="M140" s="223">
        <f t="shared" si="33"/>
        <v>1</v>
      </c>
      <c r="N140" s="223">
        <f t="shared" si="33"/>
        <v>1</v>
      </c>
      <c r="O140" s="223">
        <f t="shared" si="33"/>
        <v>1</v>
      </c>
      <c r="P140" s="223">
        <f t="shared" si="33"/>
        <v>1</v>
      </c>
      <c r="Q140" s="223">
        <f t="shared" si="33"/>
        <v>1</v>
      </c>
      <c r="R140" s="223">
        <f t="shared" si="33"/>
        <v>1</v>
      </c>
      <c r="S140" s="223">
        <f t="shared" si="33"/>
        <v>1</v>
      </c>
      <c r="T140" s="223">
        <f t="shared" si="33"/>
        <v>1</v>
      </c>
      <c r="U140" s="223">
        <f t="shared" si="33"/>
        <v>1</v>
      </c>
      <c r="V140" s="223">
        <f t="shared" si="33"/>
        <v>1</v>
      </c>
      <c r="W140" s="223">
        <f t="shared" si="33"/>
        <v>1</v>
      </c>
      <c r="X140" s="223">
        <f t="shared" si="33"/>
        <v>1</v>
      </c>
      <c r="Y140" s="223">
        <f t="shared" si="33"/>
        <v>1</v>
      </c>
      <c r="Z140" s="223">
        <f t="shared" si="33"/>
        <v>1</v>
      </c>
      <c r="AA140" s="223">
        <f t="shared" si="33"/>
        <v>1</v>
      </c>
      <c r="AB140" s="223">
        <f t="shared" si="33"/>
        <v>1</v>
      </c>
      <c r="AC140" s="223">
        <f t="shared" si="33"/>
        <v>1</v>
      </c>
      <c r="AD140" s="223">
        <f t="shared" si="33"/>
        <v>1</v>
      </c>
      <c r="AE140" s="223">
        <f t="shared" si="33"/>
        <v>1</v>
      </c>
      <c r="AF140" s="223">
        <f t="shared" si="33"/>
        <v>1</v>
      </c>
      <c r="AG140" s="223">
        <f t="shared" si="33"/>
        <v>1</v>
      </c>
      <c r="AH140" s="223">
        <f t="shared" si="33"/>
        <v>1</v>
      </c>
      <c r="AI140" s="223">
        <f t="shared" si="33"/>
        <v>1</v>
      </c>
      <c r="AJ140" s="223">
        <f t="shared" si="33"/>
        <v>1</v>
      </c>
      <c r="AK140" s="223">
        <f t="shared" si="33"/>
        <v>1</v>
      </c>
      <c r="AL140" s="223">
        <f t="shared" si="33"/>
        <v>1</v>
      </c>
      <c r="AM140" s="223">
        <f t="shared" si="33"/>
        <v>1</v>
      </c>
      <c r="AN140" s="223">
        <f t="shared" si="33"/>
        <v>1</v>
      </c>
      <c r="AO140" s="223">
        <f t="shared" si="33"/>
        <v>1</v>
      </c>
      <c r="AP140" s="223">
        <f t="shared" si="33"/>
        <v>1</v>
      </c>
      <c r="AQ140" s="223">
        <f t="shared" si="33"/>
        <v>1</v>
      </c>
      <c r="AR140" s="223">
        <f t="shared" si="33"/>
        <v>1</v>
      </c>
      <c r="AS140" s="223">
        <f t="shared" si="33"/>
        <v>1</v>
      </c>
      <c r="AT140" s="223">
        <f t="shared" si="33"/>
        <v>1</v>
      </c>
      <c r="AU140" s="223">
        <f t="shared" si="33"/>
        <v>1</v>
      </c>
      <c r="AV140" s="223">
        <f t="shared" si="33"/>
        <v>1</v>
      </c>
      <c r="AW140" s="223">
        <f t="shared" si="33"/>
        <v>1</v>
      </c>
      <c r="AX140" s="223">
        <f t="shared" si="33"/>
        <v>1</v>
      </c>
      <c r="AY140" s="223">
        <f t="shared" si="33"/>
        <v>1</v>
      </c>
      <c r="AZ140" s="223">
        <f t="shared" si="33"/>
        <v>1</v>
      </c>
      <c r="BA140" s="223">
        <f t="shared" si="33"/>
        <v>1</v>
      </c>
      <c r="BB140" s="223">
        <f t="shared" si="33"/>
        <v>1</v>
      </c>
    </row>
    <row r="141" spans="2:123" x14ac:dyDescent="0.3">
      <c r="B141" s="1"/>
    </row>
    <row r="142" spans="2:123" x14ac:dyDescent="0.3">
      <c r="B142" s="1"/>
    </row>
    <row r="143" spans="2:123" ht="20.25" x14ac:dyDescent="0.3">
      <c r="B143" s="204" t="s">
        <v>324</v>
      </c>
      <c r="C143" s="284" t="s">
        <v>107</v>
      </c>
      <c r="D143" s="285"/>
      <c r="E143" s="285"/>
      <c r="F143" s="285"/>
      <c r="G143" s="285"/>
      <c r="H143" s="286"/>
    </row>
    <row r="144" spans="2:123" ht="30.4" x14ac:dyDescent="0.3">
      <c r="B144" s="85" t="s">
        <v>87</v>
      </c>
      <c r="C144" s="125" t="s">
        <v>201</v>
      </c>
      <c r="D144" s="125" t="s">
        <v>206</v>
      </c>
      <c r="E144" s="125" t="s">
        <v>202</v>
      </c>
      <c r="F144" s="125" t="s">
        <v>203</v>
      </c>
      <c r="G144" s="125" t="s">
        <v>204</v>
      </c>
      <c r="H144" s="125" t="s">
        <v>205</v>
      </c>
    </row>
    <row r="145" spans="2:8" x14ac:dyDescent="0.3">
      <c r="B145" s="4" t="s">
        <v>103</v>
      </c>
      <c r="C145" s="78">
        <v>5.1999999999999998E-2</v>
      </c>
      <c r="D145" s="78">
        <v>2.1999999999999999E-2</v>
      </c>
      <c r="E145" s="78">
        <v>7.3999999999999996E-2</v>
      </c>
      <c r="F145" s="78">
        <v>0.03</v>
      </c>
      <c r="G145" s="78">
        <v>8.2000000000000003E-2</v>
      </c>
      <c r="H145" s="78">
        <v>0.105</v>
      </c>
    </row>
    <row r="146" spans="2:8" x14ac:dyDescent="0.3">
      <c r="B146" s="4" t="s">
        <v>104</v>
      </c>
      <c r="C146" s="78">
        <v>4.7E-2</v>
      </c>
      <c r="D146" s="78">
        <v>0.02</v>
      </c>
      <c r="E146" s="78">
        <v>6.8000000000000005E-2</v>
      </c>
      <c r="F146" s="78">
        <v>2.8000000000000001E-2</v>
      </c>
      <c r="G146" s="78">
        <v>7.4999999999999997E-2</v>
      </c>
      <c r="H146" s="78">
        <v>9.5000000000000001E-2</v>
      </c>
    </row>
    <row r="147" spans="2:8" x14ac:dyDescent="0.3">
      <c r="B147" s="6" t="s">
        <v>322</v>
      </c>
      <c r="C147" s="224">
        <v>0.12</v>
      </c>
      <c r="D147" s="224">
        <v>0.04</v>
      </c>
      <c r="E147" s="224">
        <v>0.13900000000000001</v>
      </c>
      <c r="F147" s="224">
        <v>5.3999999999999999E-2</v>
      </c>
      <c r="G147" s="224">
        <v>0.17399999999999999</v>
      </c>
      <c r="H147" s="224">
        <v>0.189</v>
      </c>
    </row>
    <row r="148" spans="2:8" x14ac:dyDescent="0.3">
      <c r="B148" s="4" t="s">
        <v>71</v>
      </c>
      <c r="C148" s="78">
        <v>0.217</v>
      </c>
      <c r="D148" s="78">
        <v>0.104</v>
      </c>
      <c r="E148" s="78">
        <v>0.32200000000000001</v>
      </c>
      <c r="F148" s="78">
        <v>0.14799999999999999</v>
      </c>
      <c r="G148" s="78">
        <v>0.36499999999999999</v>
      </c>
      <c r="H148" s="78">
        <v>0.40500000000000003</v>
      </c>
    </row>
    <row r="149" spans="2:8" x14ac:dyDescent="0.3">
      <c r="B149" s="1" t="s">
        <v>377</v>
      </c>
    </row>
    <row r="151" spans="2:8" ht="24.5" customHeight="1" x14ac:dyDescent="0.3">
      <c r="B151" s="204" t="s">
        <v>108</v>
      </c>
      <c r="C151" s="225" t="s">
        <v>325</v>
      </c>
    </row>
    <row r="152" spans="2:8" x14ac:dyDescent="0.3">
      <c r="B152" s="63" t="s">
        <v>326</v>
      </c>
      <c r="C152" s="79">
        <v>0.60299999999999998</v>
      </c>
      <c r="E152" s="3" t="s">
        <v>109</v>
      </c>
    </row>
    <row r="153" spans="2:8" x14ac:dyDescent="0.3">
      <c r="B153" s="45" t="s">
        <v>327</v>
      </c>
      <c r="C153" s="80">
        <v>0.65300000000000002</v>
      </c>
    </row>
    <row r="154" spans="2:8" x14ac:dyDescent="0.3">
      <c r="B154" s="226" t="s">
        <v>328</v>
      </c>
      <c r="C154" s="227">
        <v>0.20200000000000001</v>
      </c>
    </row>
    <row r="155" spans="2:8" x14ac:dyDescent="0.3">
      <c r="B155" s="1" t="s">
        <v>329</v>
      </c>
    </row>
    <row r="156" spans="2:8" x14ac:dyDescent="0.3">
      <c r="B156" s="1"/>
    </row>
    <row r="157" spans="2:8" ht="15.75" customHeight="1" x14ac:dyDescent="0.35">
      <c r="B157" s="277" t="s">
        <v>330</v>
      </c>
      <c r="C157" s="287"/>
      <c r="D157" s="288"/>
    </row>
    <row r="158" spans="2:8" ht="16.5" customHeight="1" x14ac:dyDescent="0.3">
      <c r="B158" s="86" t="s">
        <v>87</v>
      </c>
      <c r="C158" s="83" t="s">
        <v>110</v>
      </c>
      <c r="D158" s="83" t="s">
        <v>111</v>
      </c>
    </row>
    <row r="159" spans="2:8" x14ac:dyDescent="0.3">
      <c r="B159" s="84" t="s">
        <v>103</v>
      </c>
      <c r="C159" s="87">
        <v>5.5E-2</v>
      </c>
      <c r="D159" s="75">
        <v>5.0599999999999996</v>
      </c>
    </row>
    <row r="160" spans="2:8" x14ac:dyDescent="0.3">
      <c r="B160" s="46" t="s">
        <v>104</v>
      </c>
      <c r="C160" s="88">
        <v>4.4999999999999998E-2</v>
      </c>
      <c r="D160" s="75">
        <v>3.2789999999999999</v>
      </c>
    </row>
    <row r="161" spans="2:8" x14ac:dyDescent="0.3">
      <c r="B161" s="6" t="s">
        <v>322</v>
      </c>
      <c r="C161" s="228">
        <v>4.2000000000000003E-2</v>
      </c>
      <c r="D161" s="219">
        <v>4.6879999999999997</v>
      </c>
    </row>
    <row r="162" spans="2:8" x14ac:dyDescent="0.3">
      <c r="B162" s="46" t="s">
        <v>71</v>
      </c>
      <c r="C162" s="88">
        <v>0.10199999999999999</v>
      </c>
      <c r="D162" s="75">
        <v>19.067</v>
      </c>
    </row>
    <row r="163" spans="2:8" x14ac:dyDescent="0.3">
      <c r="B163" s="120" t="s">
        <v>224</v>
      </c>
    </row>
    <row r="165" spans="2:8" ht="22.5" customHeight="1" x14ac:dyDescent="0.3">
      <c r="B165" s="277" t="s">
        <v>331</v>
      </c>
      <c r="C165" s="278"/>
      <c r="D165" s="278"/>
      <c r="E165" s="278"/>
    </row>
    <row r="166" spans="2:8" ht="22.5" customHeight="1" x14ac:dyDescent="0.3">
      <c r="B166" s="86" t="s">
        <v>332</v>
      </c>
      <c r="C166" s="82" t="s">
        <v>58</v>
      </c>
      <c r="D166" s="82" t="s">
        <v>59</v>
      </c>
      <c r="E166" s="82" t="s">
        <v>60</v>
      </c>
    </row>
    <row r="167" spans="2:8" ht="22.5" customHeight="1" x14ac:dyDescent="0.3">
      <c r="B167" s="229" t="s">
        <v>333</v>
      </c>
      <c r="C167" s="230">
        <v>1.524</v>
      </c>
      <c r="D167" s="230">
        <v>6.202</v>
      </c>
      <c r="E167" s="230">
        <v>51.39</v>
      </c>
      <c r="H167" s="3" t="s">
        <v>121</v>
      </c>
    </row>
    <row r="168" spans="2:8" ht="22.5" customHeight="1" x14ac:dyDescent="0.3">
      <c r="B168" s="231" t="s">
        <v>334</v>
      </c>
      <c r="C168" s="230">
        <v>0.753</v>
      </c>
      <c r="D168" s="230">
        <v>5.1580000000000004</v>
      </c>
      <c r="E168" s="230">
        <v>51.411000000000001</v>
      </c>
    </row>
    <row r="169" spans="2:8" ht="22.5" customHeight="1" x14ac:dyDescent="0.3">
      <c r="B169" s="47" t="s">
        <v>335</v>
      </c>
      <c r="C169" s="92">
        <v>2.1339999999999999</v>
      </c>
      <c r="D169" s="92">
        <v>8.6829999999999998</v>
      </c>
      <c r="E169" s="92">
        <v>71.945999999999998</v>
      </c>
      <c r="G169" s="127" t="s">
        <v>336</v>
      </c>
    </row>
    <row r="170" spans="2:8" ht="22.5" customHeight="1" x14ac:dyDescent="0.3">
      <c r="B170" s="91" t="s">
        <v>337</v>
      </c>
      <c r="C170" s="92">
        <v>1.2050000000000001</v>
      </c>
      <c r="D170" s="92">
        <v>8.2530000000000001</v>
      </c>
      <c r="E170" s="92">
        <v>82.257999999999996</v>
      </c>
      <c r="G170" s="127" t="s">
        <v>338</v>
      </c>
    </row>
    <row r="171" spans="2:8" ht="22.5" customHeight="1" x14ac:dyDescent="0.3">
      <c r="B171" s="47" t="s">
        <v>339</v>
      </c>
      <c r="C171" s="92">
        <v>0.61</v>
      </c>
      <c r="D171" s="92">
        <v>2.4809999999999999</v>
      </c>
      <c r="E171" s="92">
        <v>20.556000000000001</v>
      </c>
      <c r="G171" s="127" t="s">
        <v>340</v>
      </c>
    </row>
    <row r="172" spans="2:8" ht="22.5" customHeight="1" x14ac:dyDescent="0.3">
      <c r="B172" s="47" t="s">
        <v>341</v>
      </c>
      <c r="C172" s="92">
        <v>0.45200000000000001</v>
      </c>
      <c r="D172" s="92">
        <v>3.0950000000000002</v>
      </c>
      <c r="E172" s="92">
        <v>30.847000000000001</v>
      </c>
      <c r="G172" s="127" t="s">
        <v>342</v>
      </c>
    </row>
    <row r="173" spans="2:8" x14ac:dyDescent="0.3">
      <c r="B173" s="120" t="s">
        <v>343</v>
      </c>
    </row>
    <row r="175" spans="2:8" ht="23.25" customHeight="1" x14ac:dyDescent="0.3">
      <c r="B175" s="277" t="s">
        <v>113</v>
      </c>
      <c r="C175" s="278"/>
      <c r="D175" s="278"/>
      <c r="E175" s="278"/>
      <c r="F175" s="89"/>
    </row>
    <row r="176" spans="2:8" ht="22.5" customHeight="1" x14ac:dyDescent="0.3">
      <c r="B176" s="86" t="s">
        <v>72</v>
      </c>
      <c r="C176" s="82" t="s">
        <v>58</v>
      </c>
      <c r="D176" s="82" t="s">
        <v>59</v>
      </c>
      <c r="E176" s="82" t="s">
        <v>60</v>
      </c>
      <c r="F176" s="89"/>
    </row>
    <row r="177" spans="2:54" ht="22.5" customHeight="1" x14ac:dyDescent="0.3">
      <c r="B177" s="47" t="s">
        <v>114</v>
      </c>
      <c r="C177" s="92">
        <v>1.1120000000000001</v>
      </c>
      <c r="D177" s="92">
        <v>6.5410000000000004</v>
      </c>
      <c r="E177" s="92">
        <v>47.969000000000001</v>
      </c>
      <c r="F177" s="90"/>
      <c r="G177" s="127" t="s">
        <v>208</v>
      </c>
      <c r="H177" s="3" t="s">
        <v>121</v>
      </c>
    </row>
    <row r="178" spans="2:54" ht="20.25" x14ac:dyDescent="0.3">
      <c r="B178" s="91" t="s">
        <v>115</v>
      </c>
      <c r="C178" s="92">
        <v>0.26</v>
      </c>
      <c r="D178" s="92">
        <v>4.585</v>
      </c>
      <c r="E178" s="92">
        <v>24.452999999999999</v>
      </c>
      <c r="F178" s="90"/>
      <c r="G178" s="127" t="s">
        <v>207</v>
      </c>
    </row>
    <row r="179" spans="2:54" ht="20.25" x14ac:dyDescent="0.3">
      <c r="B179" s="47" t="s">
        <v>116</v>
      </c>
      <c r="C179" s="92">
        <v>0.754</v>
      </c>
      <c r="D179" s="92">
        <v>4.4370000000000003</v>
      </c>
      <c r="E179" s="92">
        <v>29.582999999999998</v>
      </c>
      <c r="F179" s="90"/>
      <c r="G179" s="127" t="s">
        <v>213</v>
      </c>
    </row>
    <row r="180" spans="2:54" ht="20.25" x14ac:dyDescent="0.3">
      <c r="B180" s="91" t="s">
        <v>117</v>
      </c>
      <c r="C180" s="92">
        <v>0.14299999999999999</v>
      </c>
      <c r="D180" s="92">
        <v>1.054</v>
      </c>
      <c r="E180" s="92">
        <v>11.382999999999999</v>
      </c>
      <c r="F180" s="90"/>
      <c r="G180" s="127" t="s">
        <v>212</v>
      </c>
    </row>
    <row r="181" spans="2:54" ht="20.25" x14ac:dyDescent="0.3">
      <c r="B181" s="47" t="s">
        <v>118</v>
      </c>
      <c r="C181" s="92">
        <v>0.78200000000000003</v>
      </c>
      <c r="D181" s="92">
        <v>1.1499999999999999</v>
      </c>
      <c r="E181" s="92">
        <v>6.9029999999999996</v>
      </c>
      <c r="F181" s="90"/>
      <c r="G181" s="127" t="s">
        <v>209</v>
      </c>
    </row>
    <row r="182" spans="2:54" ht="20.25" x14ac:dyDescent="0.3">
      <c r="B182" s="47" t="s">
        <v>119</v>
      </c>
      <c r="C182" s="92">
        <v>0.26500000000000001</v>
      </c>
      <c r="D182" s="92">
        <v>1.216</v>
      </c>
      <c r="E182" s="92">
        <v>12.846</v>
      </c>
      <c r="F182" s="90"/>
      <c r="G182" s="127" t="s">
        <v>210</v>
      </c>
    </row>
    <row r="183" spans="2:54" ht="20.25" x14ac:dyDescent="0.3">
      <c r="B183" s="47" t="s">
        <v>120</v>
      </c>
      <c r="C183" s="92">
        <v>0.24099999999999999</v>
      </c>
      <c r="D183" s="92">
        <v>0.97299999999999998</v>
      </c>
      <c r="E183" s="92">
        <v>6.8970000000000002</v>
      </c>
      <c r="F183" s="90"/>
      <c r="G183" s="127" t="s">
        <v>211</v>
      </c>
    </row>
    <row r="184" spans="2:54" x14ac:dyDescent="0.3">
      <c r="B184" s="1" t="s">
        <v>344</v>
      </c>
    </row>
    <row r="186" spans="2:54" ht="20.25" x14ac:dyDescent="0.3">
      <c r="B186" s="146" t="s">
        <v>122</v>
      </c>
      <c r="C186" s="126">
        <v>2024</v>
      </c>
      <c r="D186" s="126">
        <v>2025</v>
      </c>
      <c r="E186" s="126">
        <v>2026</v>
      </c>
      <c r="F186" s="126">
        <v>2027</v>
      </c>
      <c r="G186" s="126">
        <v>2028</v>
      </c>
      <c r="H186" s="126">
        <v>2029</v>
      </c>
      <c r="I186" s="126">
        <v>2030</v>
      </c>
      <c r="J186" s="126">
        <v>2031</v>
      </c>
      <c r="K186" s="126">
        <v>2032</v>
      </c>
      <c r="L186" s="126">
        <v>2033</v>
      </c>
      <c r="M186" s="126">
        <v>2034</v>
      </c>
      <c r="N186" s="126">
        <v>2035</v>
      </c>
      <c r="O186" s="126">
        <v>2036</v>
      </c>
      <c r="P186" s="126">
        <v>2037</v>
      </c>
      <c r="Q186" s="126">
        <v>2038</v>
      </c>
      <c r="R186" s="126">
        <v>2039</v>
      </c>
      <c r="S186" s="126">
        <v>2040</v>
      </c>
      <c r="T186" s="126">
        <v>2041</v>
      </c>
      <c r="U186" s="126">
        <v>2042</v>
      </c>
      <c r="V186" s="126">
        <v>2043</v>
      </c>
      <c r="W186" s="126">
        <v>2044</v>
      </c>
      <c r="X186" s="126">
        <v>2045</v>
      </c>
      <c r="Y186" s="126">
        <v>2046</v>
      </c>
      <c r="Z186" s="126">
        <v>2047</v>
      </c>
      <c r="AA186" s="126">
        <v>2048</v>
      </c>
      <c r="AB186" s="126">
        <v>2049</v>
      </c>
      <c r="AC186" s="126">
        <v>2050</v>
      </c>
      <c r="AD186" s="126">
        <v>2051</v>
      </c>
      <c r="AE186" s="126">
        <v>2052</v>
      </c>
      <c r="AF186" s="126">
        <v>2053</v>
      </c>
      <c r="AG186" s="126">
        <v>2054</v>
      </c>
      <c r="AH186" s="126">
        <v>2055</v>
      </c>
      <c r="AI186" s="126">
        <v>2056</v>
      </c>
      <c r="AJ186" s="126">
        <v>2057</v>
      </c>
      <c r="AK186" s="126">
        <v>2058</v>
      </c>
      <c r="AL186" s="126">
        <v>2059</v>
      </c>
      <c r="AM186" s="126">
        <v>2060</v>
      </c>
      <c r="AN186" s="126">
        <v>2061</v>
      </c>
      <c r="AO186" s="126">
        <v>2062</v>
      </c>
      <c r="AP186" s="126">
        <v>2063</v>
      </c>
      <c r="AQ186" s="126">
        <v>2064</v>
      </c>
      <c r="AR186" s="126">
        <v>2065</v>
      </c>
      <c r="AS186" s="126">
        <v>2066</v>
      </c>
      <c r="AT186" s="126">
        <v>2067</v>
      </c>
      <c r="AU186" s="126">
        <v>2068</v>
      </c>
      <c r="AV186" s="126">
        <v>2069</v>
      </c>
      <c r="AW186" s="126">
        <v>2070</v>
      </c>
      <c r="AX186" s="126">
        <v>2071</v>
      </c>
      <c r="AY186" s="126">
        <v>2072</v>
      </c>
      <c r="AZ186" s="126">
        <v>2073</v>
      </c>
      <c r="BA186" s="126">
        <v>2074</v>
      </c>
      <c r="BB186" s="126">
        <v>2075</v>
      </c>
    </row>
    <row r="187" spans="2:54" x14ac:dyDescent="0.3">
      <c r="B187" s="67" t="s">
        <v>58</v>
      </c>
      <c r="C187" s="232">
        <v>4394687</v>
      </c>
      <c r="D187" s="93">
        <f t="shared" ref="D187:AI187" si="34">ROUND(C187*(1+(0.8*D23)),2)</f>
        <v>4489612.24</v>
      </c>
      <c r="E187" s="93">
        <f t="shared" si="34"/>
        <v>4590179.55</v>
      </c>
      <c r="F187" s="93">
        <f t="shared" si="34"/>
        <v>4667294.57</v>
      </c>
      <c r="G187" s="93">
        <f t="shared" si="34"/>
        <v>4730769.78</v>
      </c>
      <c r="H187" s="93">
        <f t="shared" si="34"/>
        <v>4798892.8600000003</v>
      </c>
      <c r="I187" s="93">
        <f t="shared" si="34"/>
        <v>4860318.6900000004</v>
      </c>
      <c r="J187" s="93">
        <f t="shared" si="34"/>
        <v>4922530.7699999996</v>
      </c>
      <c r="K187" s="93">
        <f t="shared" si="34"/>
        <v>4981601.1399999997</v>
      </c>
      <c r="L187" s="93">
        <f t="shared" si="34"/>
        <v>5041380.3499999996</v>
      </c>
      <c r="M187" s="93">
        <f t="shared" si="34"/>
        <v>5101876.91</v>
      </c>
      <c r="N187" s="93">
        <f t="shared" si="34"/>
        <v>5163099.43</v>
      </c>
      <c r="O187" s="93">
        <f t="shared" si="34"/>
        <v>5225056.62</v>
      </c>
      <c r="P187" s="93">
        <f t="shared" si="34"/>
        <v>5287757.3</v>
      </c>
      <c r="Q187" s="93">
        <f t="shared" si="34"/>
        <v>5351210.3899999997</v>
      </c>
      <c r="R187" s="93">
        <f t="shared" si="34"/>
        <v>5415424.9100000001</v>
      </c>
      <c r="S187" s="93">
        <f t="shared" si="34"/>
        <v>5480410.0099999998</v>
      </c>
      <c r="T187" s="93">
        <f t="shared" si="34"/>
        <v>5546174.9299999997</v>
      </c>
      <c r="U187" s="93">
        <f t="shared" si="34"/>
        <v>5603855.1500000004</v>
      </c>
      <c r="V187" s="93">
        <f t="shared" si="34"/>
        <v>5662135.2400000002</v>
      </c>
      <c r="W187" s="93">
        <f t="shared" si="34"/>
        <v>5721021.4500000002</v>
      </c>
      <c r="X187" s="93">
        <f t="shared" si="34"/>
        <v>5780520.0700000003</v>
      </c>
      <c r="Y187" s="93">
        <f t="shared" si="34"/>
        <v>5840637.4800000004</v>
      </c>
      <c r="Z187" s="93">
        <f t="shared" si="34"/>
        <v>5901380.1100000003</v>
      </c>
      <c r="AA187" s="93">
        <f t="shared" si="34"/>
        <v>5962754.46</v>
      </c>
      <c r="AB187" s="93">
        <f t="shared" si="34"/>
        <v>6024767.1100000003</v>
      </c>
      <c r="AC187" s="93">
        <f t="shared" si="34"/>
        <v>6087424.6900000004</v>
      </c>
      <c r="AD187" s="93">
        <f t="shared" si="34"/>
        <v>6150733.9100000001</v>
      </c>
      <c r="AE187" s="93">
        <f t="shared" si="34"/>
        <v>6209780.96</v>
      </c>
      <c r="AF187" s="93">
        <f t="shared" si="34"/>
        <v>6269394.8600000003</v>
      </c>
      <c r="AG187" s="93">
        <f t="shared" si="34"/>
        <v>6329581.0499999998</v>
      </c>
      <c r="AH187" s="93">
        <f t="shared" si="34"/>
        <v>6390345.0300000003</v>
      </c>
      <c r="AI187" s="93">
        <f t="shared" si="34"/>
        <v>6451692.3399999999</v>
      </c>
      <c r="AJ187" s="93">
        <f t="shared" ref="AJ187:BB187" si="35">ROUND(AI187*(1+(0.8*AJ23)),2)</f>
        <v>6513628.5899999999</v>
      </c>
      <c r="AK187" s="93">
        <f t="shared" si="35"/>
        <v>6576159.4199999999</v>
      </c>
      <c r="AL187" s="93">
        <f t="shared" si="35"/>
        <v>6639290.5499999998</v>
      </c>
      <c r="AM187" s="93">
        <f t="shared" si="35"/>
        <v>6703027.7400000002</v>
      </c>
      <c r="AN187" s="93">
        <f t="shared" si="35"/>
        <v>6767376.8099999996</v>
      </c>
      <c r="AO187" s="93">
        <f t="shared" si="35"/>
        <v>6837757.5300000003</v>
      </c>
      <c r="AP187" s="93">
        <f t="shared" si="35"/>
        <v>6908870.21</v>
      </c>
      <c r="AQ187" s="93">
        <f t="shared" si="35"/>
        <v>6980722.46</v>
      </c>
      <c r="AR187" s="93">
        <f t="shared" si="35"/>
        <v>7053321.9699999997</v>
      </c>
      <c r="AS187" s="93">
        <f t="shared" si="35"/>
        <v>7126676.5199999996</v>
      </c>
      <c r="AT187" s="93">
        <f t="shared" si="35"/>
        <v>7200793.96</v>
      </c>
      <c r="AU187" s="93">
        <f t="shared" si="35"/>
        <v>7275682.2199999997</v>
      </c>
      <c r="AV187" s="93">
        <f t="shared" si="35"/>
        <v>7351349.3200000003</v>
      </c>
      <c r="AW187" s="93">
        <f t="shared" si="35"/>
        <v>7427803.3499999996</v>
      </c>
      <c r="AX187" s="93">
        <f t="shared" si="35"/>
        <v>7505052.5</v>
      </c>
      <c r="AY187" s="93">
        <f t="shared" si="35"/>
        <v>7583105.0499999998</v>
      </c>
      <c r="AZ187" s="93">
        <f t="shared" si="35"/>
        <v>7661969.3399999999</v>
      </c>
      <c r="BA187" s="93">
        <f t="shared" si="35"/>
        <v>7741653.8200000003</v>
      </c>
      <c r="BB187" s="93">
        <f t="shared" si="35"/>
        <v>7822167.0199999996</v>
      </c>
    </row>
    <row r="188" spans="2:54" x14ac:dyDescent="0.3">
      <c r="B188" s="67" t="s">
        <v>59</v>
      </c>
      <c r="C188" s="232">
        <v>624516</v>
      </c>
      <c r="D188" s="93">
        <f t="shared" ref="D188:AI188" si="36">ROUND(C188*(1+(0.8*D23)),2)</f>
        <v>638005.55000000005</v>
      </c>
      <c r="E188" s="93">
        <f t="shared" si="36"/>
        <v>652296.87</v>
      </c>
      <c r="F188" s="93">
        <f t="shared" si="36"/>
        <v>663255.46</v>
      </c>
      <c r="G188" s="93">
        <f t="shared" si="36"/>
        <v>672275.73</v>
      </c>
      <c r="H188" s="93">
        <f t="shared" si="36"/>
        <v>681956.5</v>
      </c>
      <c r="I188" s="93">
        <f t="shared" si="36"/>
        <v>690685.54</v>
      </c>
      <c r="J188" s="93">
        <f t="shared" si="36"/>
        <v>699526.31</v>
      </c>
      <c r="K188" s="93">
        <f t="shared" si="36"/>
        <v>707920.63</v>
      </c>
      <c r="L188" s="93">
        <f t="shared" si="36"/>
        <v>716415.68</v>
      </c>
      <c r="M188" s="93">
        <f t="shared" si="36"/>
        <v>725012.67</v>
      </c>
      <c r="N188" s="93">
        <f t="shared" si="36"/>
        <v>733712.82</v>
      </c>
      <c r="O188" s="93">
        <f t="shared" si="36"/>
        <v>742517.37</v>
      </c>
      <c r="P188" s="93">
        <f t="shared" si="36"/>
        <v>751427.58</v>
      </c>
      <c r="Q188" s="93">
        <f t="shared" si="36"/>
        <v>760444.71</v>
      </c>
      <c r="R188" s="93">
        <f t="shared" si="36"/>
        <v>769570.05</v>
      </c>
      <c r="S188" s="93">
        <f t="shared" si="36"/>
        <v>778804.89</v>
      </c>
      <c r="T188" s="93">
        <f t="shared" si="36"/>
        <v>788150.55</v>
      </c>
      <c r="U188" s="93">
        <f t="shared" si="36"/>
        <v>796347.32</v>
      </c>
      <c r="V188" s="93">
        <f t="shared" si="36"/>
        <v>804629.33</v>
      </c>
      <c r="W188" s="93">
        <f t="shared" si="36"/>
        <v>812997.48</v>
      </c>
      <c r="X188" s="93">
        <f t="shared" si="36"/>
        <v>821452.65</v>
      </c>
      <c r="Y188" s="93">
        <f t="shared" si="36"/>
        <v>829995.76</v>
      </c>
      <c r="Z188" s="93">
        <f t="shared" si="36"/>
        <v>838627.72</v>
      </c>
      <c r="AA188" s="93">
        <f t="shared" si="36"/>
        <v>847349.45</v>
      </c>
      <c r="AB188" s="93">
        <f t="shared" si="36"/>
        <v>856161.88</v>
      </c>
      <c r="AC188" s="93">
        <f t="shared" si="36"/>
        <v>865065.96</v>
      </c>
      <c r="AD188" s="93">
        <f t="shared" si="36"/>
        <v>874062.65</v>
      </c>
      <c r="AE188" s="93">
        <f t="shared" si="36"/>
        <v>882453.65</v>
      </c>
      <c r="AF188" s="93">
        <f t="shared" si="36"/>
        <v>890925.21</v>
      </c>
      <c r="AG188" s="93">
        <f t="shared" si="36"/>
        <v>899478.09</v>
      </c>
      <c r="AH188" s="93">
        <f t="shared" si="36"/>
        <v>908113.08</v>
      </c>
      <c r="AI188" s="93">
        <f t="shared" si="36"/>
        <v>916830.97</v>
      </c>
      <c r="AJ188" s="93">
        <f t="shared" ref="AJ188:BB188" si="37">ROUND(AI188*(1+(0.8*AJ23)),2)</f>
        <v>925632.55</v>
      </c>
      <c r="AK188" s="93">
        <f t="shared" si="37"/>
        <v>934518.62</v>
      </c>
      <c r="AL188" s="93">
        <f t="shared" si="37"/>
        <v>943490</v>
      </c>
      <c r="AM188" s="93">
        <f t="shared" si="37"/>
        <v>952547.5</v>
      </c>
      <c r="AN188" s="93">
        <f t="shared" si="37"/>
        <v>961691.96</v>
      </c>
      <c r="AO188" s="93">
        <f t="shared" si="37"/>
        <v>971693.56</v>
      </c>
      <c r="AP188" s="93">
        <f t="shared" si="37"/>
        <v>981799.17</v>
      </c>
      <c r="AQ188" s="93">
        <f t="shared" si="37"/>
        <v>992009.88</v>
      </c>
      <c r="AR188" s="93">
        <f t="shared" si="37"/>
        <v>1002326.78</v>
      </c>
      <c r="AS188" s="93">
        <f t="shared" si="37"/>
        <v>1012750.98</v>
      </c>
      <c r="AT188" s="93">
        <f t="shared" si="37"/>
        <v>1023283.59</v>
      </c>
      <c r="AU188" s="93">
        <f t="shared" si="37"/>
        <v>1033925.74</v>
      </c>
      <c r="AV188" s="93">
        <f t="shared" si="37"/>
        <v>1044678.57</v>
      </c>
      <c r="AW188" s="93">
        <f t="shared" si="37"/>
        <v>1055543.23</v>
      </c>
      <c r="AX188" s="93">
        <f t="shared" si="37"/>
        <v>1066520.8799999999</v>
      </c>
      <c r="AY188" s="93">
        <f t="shared" si="37"/>
        <v>1077612.7</v>
      </c>
      <c r="AZ188" s="93">
        <f t="shared" si="37"/>
        <v>1088819.8700000001</v>
      </c>
      <c r="BA188" s="93">
        <f t="shared" si="37"/>
        <v>1100143.6000000001</v>
      </c>
      <c r="BB188" s="93">
        <f t="shared" si="37"/>
        <v>1111585.0900000001</v>
      </c>
    </row>
    <row r="189" spans="2:54" x14ac:dyDescent="0.3">
      <c r="B189" s="67" t="s">
        <v>60</v>
      </c>
      <c r="C189" s="232">
        <v>48205</v>
      </c>
      <c r="D189" s="93">
        <f t="shared" ref="D189:AI189" si="38">ROUND(C189*(1+(0.8*D23)),2)</f>
        <v>49246.23</v>
      </c>
      <c r="E189" s="93">
        <f t="shared" si="38"/>
        <v>50349.35</v>
      </c>
      <c r="F189" s="93">
        <f t="shared" si="38"/>
        <v>51195.22</v>
      </c>
      <c r="G189" s="93">
        <f t="shared" si="38"/>
        <v>51891.47</v>
      </c>
      <c r="H189" s="93">
        <f t="shared" si="38"/>
        <v>52638.71</v>
      </c>
      <c r="I189" s="93">
        <f t="shared" si="38"/>
        <v>53312.49</v>
      </c>
      <c r="J189" s="93">
        <f t="shared" si="38"/>
        <v>53994.89</v>
      </c>
      <c r="K189" s="93">
        <f t="shared" si="38"/>
        <v>54642.83</v>
      </c>
      <c r="L189" s="93">
        <f t="shared" si="38"/>
        <v>55298.54</v>
      </c>
      <c r="M189" s="93">
        <f t="shared" si="38"/>
        <v>55962.12</v>
      </c>
      <c r="N189" s="93">
        <f t="shared" si="38"/>
        <v>56633.67</v>
      </c>
      <c r="O189" s="93">
        <f t="shared" si="38"/>
        <v>57313.27</v>
      </c>
      <c r="P189" s="93">
        <f t="shared" si="38"/>
        <v>58001.03</v>
      </c>
      <c r="Q189" s="93">
        <f t="shared" si="38"/>
        <v>58697.04</v>
      </c>
      <c r="R189" s="93">
        <f t="shared" si="38"/>
        <v>59401.4</v>
      </c>
      <c r="S189" s="93">
        <f t="shared" si="38"/>
        <v>60114.22</v>
      </c>
      <c r="T189" s="93">
        <f t="shared" si="38"/>
        <v>60835.59</v>
      </c>
      <c r="U189" s="93">
        <f t="shared" si="38"/>
        <v>61468.28</v>
      </c>
      <c r="V189" s="93">
        <f t="shared" si="38"/>
        <v>62107.55</v>
      </c>
      <c r="W189" s="93">
        <f t="shared" si="38"/>
        <v>62753.47</v>
      </c>
      <c r="X189" s="93">
        <f t="shared" si="38"/>
        <v>63406.11</v>
      </c>
      <c r="Y189" s="93">
        <f t="shared" si="38"/>
        <v>64065.53</v>
      </c>
      <c r="Z189" s="93">
        <f t="shared" si="38"/>
        <v>64731.81</v>
      </c>
      <c r="AA189" s="93">
        <f t="shared" si="38"/>
        <v>65405.02</v>
      </c>
      <c r="AB189" s="93">
        <f t="shared" si="38"/>
        <v>66085.23</v>
      </c>
      <c r="AC189" s="93">
        <f t="shared" si="38"/>
        <v>66772.52</v>
      </c>
      <c r="AD189" s="93">
        <f t="shared" si="38"/>
        <v>67466.95</v>
      </c>
      <c r="AE189" s="93">
        <f t="shared" si="38"/>
        <v>68114.63</v>
      </c>
      <c r="AF189" s="93">
        <f t="shared" si="38"/>
        <v>68768.53</v>
      </c>
      <c r="AG189" s="93">
        <f t="shared" si="38"/>
        <v>69428.710000000006</v>
      </c>
      <c r="AH189" s="93">
        <f t="shared" si="38"/>
        <v>70095.23</v>
      </c>
      <c r="AI189" s="93">
        <f t="shared" si="38"/>
        <v>70768.14</v>
      </c>
      <c r="AJ189" s="93">
        <f t="shared" ref="AJ189:BB189" si="39">ROUND(AI189*(1+(0.8*AJ23)),2)</f>
        <v>71447.509999999995</v>
      </c>
      <c r="AK189" s="93">
        <f t="shared" si="39"/>
        <v>72133.41</v>
      </c>
      <c r="AL189" s="93">
        <f t="shared" si="39"/>
        <v>72825.89</v>
      </c>
      <c r="AM189" s="93">
        <f t="shared" si="39"/>
        <v>73525.02</v>
      </c>
      <c r="AN189" s="93">
        <f t="shared" si="39"/>
        <v>74230.86</v>
      </c>
      <c r="AO189" s="93">
        <f t="shared" si="39"/>
        <v>75002.86</v>
      </c>
      <c r="AP189" s="93">
        <f t="shared" si="39"/>
        <v>75782.89</v>
      </c>
      <c r="AQ189" s="93">
        <f t="shared" si="39"/>
        <v>76571.03</v>
      </c>
      <c r="AR189" s="93">
        <f t="shared" si="39"/>
        <v>77367.37</v>
      </c>
      <c r="AS189" s="93">
        <f t="shared" si="39"/>
        <v>78171.990000000005</v>
      </c>
      <c r="AT189" s="93">
        <f t="shared" si="39"/>
        <v>78984.98</v>
      </c>
      <c r="AU189" s="93">
        <f t="shared" si="39"/>
        <v>79806.42</v>
      </c>
      <c r="AV189" s="93">
        <f t="shared" si="39"/>
        <v>80636.41</v>
      </c>
      <c r="AW189" s="93">
        <f t="shared" si="39"/>
        <v>81475.03</v>
      </c>
      <c r="AX189" s="93">
        <f t="shared" si="39"/>
        <v>82322.37</v>
      </c>
      <c r="AY189" s="93">
        <f t="shared" si="39"/>
        <v>83178.52</v>
      </c>
      <c r="AZ189" s="93">
        <f t="shared" si="39"/>
        <v>84043.58</v>
      </c>
      <c r="BA189" s="93">
        <f t="shared" si="39"/>
        <v>84917.63</v>
      </c>
      <c r="BB189" s="93">
        <f t="shared" si="39"/>
        <v>85800.77</v>
      </c>
    </row>
    <row r="190" spans="2:54" x14ac:dyDescent="0.3">
      <c r="B190" s="120" t="s">
        <v>307</v>
      </c>
    </row>
    <row r="191" spans="2:54" x14ac:dyDescent="0.3">
      <c r="B191" s="1"/>
    </row>
    <row r="192" spans="2:54" ht="16.5" customHeight="1" x14ac:dyDescent="0.35">
      <c r="B192" s="277" t="s">
        <v>138</v>
      </c>
      <c r="C192" s="278"/>
      <c r="D192" s="278"/>
      <c r="E192" s="278"/>
      <c r="F192" s="283"/>
      <c r="G192" s="283"/>
    </row>
    <row r="193" spans="2:54" ht="16.5" customHeight="1" x14ac:dyDescent="0.3">
      <c r="B193" s="86" t="s">
        <v>87</v>
      </c>
      <c r="C193" s="94" t="s">
        <v>130</v>
      </c>
      <c r="D193" s="94" t="s">
        <v>131</v>
      </c>
      <c r="E193" s="94" t="s">
        <v>132</v>
      </c>
      <c r="F193" s="95" t="s">
        <v>129</v>
      </c>
      <c r="G193" s="95" t="s">
        <v>133</v>
      </c>
    </row>
    <row r="194" spans="2:54" x14ac:dyDescent="0.3">
      <c r="B194" s="47" t="s">
        <v>103</v>
      </c>
      <c r="C194" s="92">
        <v>0.03</v>
      </c>
      <c r="D194" s="92">
        <v>8.73</v>
      </c>
      <c r="E194" s="92">
        <v>0.02</v>
      </c>
      <c r="F194" s="96">
        <v>10.050000000000001</v>
      </c>
      <c r="G194" s="96">
        <v>1.1060000000000001</v>
      </c>
    </row>
    <row r="195" spans="2:54" x14ac:dyDescent="0.3">
      <c r="B195" s="91" t="s">
        <v>104</v>
      </c>
      <c r="C195" s="92">
        <v>1.1000000000000001</v>
      </c>
      <c r="D195" s="92">
        <v>12.96</v>
      </c>
      <c r="E195" s="92">
        <v>0.02</v>
      </c>
      <c r="F195" s="96">
        <v>0.7</v>
      </c>
      <c r="G195" s="96">
        <v>6.5000000000000002E-2</v>
      </c>
    </row>
    <row r="196" spans="2:54" x14ac:dyDescent="0.3">
      <c r="B196" s="47" t="s">
        <v>134</v>
      </c>
      <c r="C196" s="92">
        <v>0.94</v>
      </c>
      <c r="D196" s="92">
        <v>33.369999999999997</v>
      </c>
      <c r="E196" s="92">
        <v>0.02</v>
      </c>
      <c r="F196" s="96">
        <v>1.92</v>
      </c>
      <c r="G196" s="96">
        <v>1.2999999999999999E-2</v>
      </c>
    </row>
    <row r="197" spans="2:54" x14ac:dyDescent="0.3">
      <c r="B197" s="1" t="s">
        <v>152</v>
      </c>
    </row>
    <row r="199" spans="2:54" ht="16.5" customHeight="1" x14ac:dyDescent="0.35">
      <c r="B199" s="277" t="s">
        <v>139</v>
      </c>
      <c r="C199" s="279"/>
      <c r="D199" s="279"/>
      <c r="E199" s="279"/>
      <c r="F199" s="101"/>
      <c r="G199" s="101"/>
    </row>
    <row r="200" spans="2:54" ht="16.5" customHeight="1" x14ac:dyDescent="0.3">
      <c r="B200" s="86" t="s">
        <v>87</v>
      </c>
      <c r="C200" s="94" t="s">
        <v>140</v>
      </c>
      <c r="D200" s="94" t="s">
        <v>141</v>
      </c>
      <c r="E200" s="94" t="s">
        <v>142</v>
      </c>
      <c r="F200" s="102"/>
      <c r="G200" s="102"/>
    </row>
    <row r="201" spans="2:54" x14ac:dyDescent="0.3">
      <c r="B201" s="47" t="s">
        <v>103</v>
      </c>
      <c r="C201" s="105">
        <v>3180</v>
      </c>
      <c r="D201" s="106">
        <v>1.0900000000000001</v>
      </c>
      <c r="E201" s="92">
        <v>0.20599999999999999</v>
      </c>
      <c r="F201" s="103"/>
      <c r="G201" s="103"/>
    </row>
    <row r="202" spans="2:54" x14ac:dyDescent="0.3">
      <c r="B202" s="91" t="s">
        <v>104</v>
      </c>
      <c r="C202" s="105">
        <v>3140</v>
      </c>
      <c r="D202" s="106">
        <v>0.23</v>
      </c>
      <c r="E202" s="92">
        <v>8.6999999999999994E-2</v>
      </c>
      <c r="F202" s="103"/>
      <c r="G202" s="103"/>
    </row>
    <row r="203" spans="2:54" x14ac:dyDescent="0.3">
      <c r="B203" s="47" t="s">
        <v>134</v>
      </c>
      <c r="C203" s="105">
        <v>3140</v>
      </c>
      <c r="D203" s="106">
        <v>0.27</v>
      </c>
      <c r="E203" s="92">
        <v>5.0999999999999997E-2</v>
      </c>
      <c r="F203" s="103"/>
      <c r="G203" s="103"/>
    </row>
    <row r="204" spans="2:54" x14ac:dyDescent="0.3">
      <c r="B204" s="107" t="s">
        <v>309</v>
      </c>
      <c r="C204" s="99"/>
      <c r="D204" s="99"/>
      <c r="E204" s="99"/>
      <c r="F204" s="100"/>
      <c r="G204" s="100"/>
    </row>
    <row r="206" spans="2:54" ht="20.25" x14ac:dyDescent="0.3">
      <c r="B206" s="146" t="s">
        <v>145</v>
      </c>
      <c r="C206" s="126">
        <v>2024</v>
      </c>
      <c r="D206" s="126">
        <v>2025</v>
      </c>
      <c r="E206" s="126">
        <v>2026</v>
      </c>
      <c r="F206" s="126">
        <v>2027</v>
      </c>
      <c r="G206" s="126">
        <v>2028</v>
      </c>
      <c r="H206" s="126">
        <v>2029</v>
      </c>
      <c r="I206" s="126">
        <v>2030</v>
      </c>
      <c r="J206" s="126">
        <v>2031</v>
      </c>
      <c r="K206" s="126">
        <v>2032</v>
      </c>
      <c r="L206" s="126">
        <v>2033</v>
      </c>
      <c r="M206" s="126">
        <v>2034</v>
      </c>
      <c r="N206" s="126">
        <v>2035</v>
      </c>
      <c r="O206" s="126">
        <v>2036</v>
      </c>
      <c r="P206" s="126">
        <v>2037</v>
      </c>
      <c r="Q206" s="126">
        <v>2038</v>
      </c>
      <c r="R206" s="126">
        <v>2039</v>
      </c>
      <c r="S206" s="126">
        <v>2040</v>
      </c>
      <c r="T206" s="126">
        <v>2041</v>
      </c>
      <c r="U206" s="126">
        <v>2042</v>
      </c>
      <c r="V206" s="126">
        <v>2043</v>
      </c>
      <c r="W206" s="126">
        <v>2044</v>
      </c>
      <c r="X206" s="126">
        <v>2045</v>
      </c>
      <c r="Y206" s="126">
        <v>2046</v>
      </c>
      <c r="Z206" s="126">
        <v>2047</v>
      </c>
      <c r="AA206" s="126">
        <v>2048</v>
      </c>
      <c r="AB206" s="126">
        <v>2049</v>
      </c>
      <c r="AC206" s="126">
        <v>2050</v>
      </c>
      <c r="AD206" s="126">
        <v>2051</v>
      </c>
      <c r="AE206" s="126">
        <v>2052</v>
      </c>
      <c r="AF206" s="126">
        <v>2053</v>
      </c>
      <c r="AG206" s="126">
        <v>2054</v>
      </c>
      <c r="AH206" s="126">
        <v>2055</v>
      </c>
      <c r="AI206" s="126">
        <v>2056</v>
      </c>
      <c r="AJ206" s="126">
        <v>2057</v>
      </c>
      <c r="AK206" s="126">
        <v>2058</v>
      </c>
      <c r="AL206" s="126">
        <v>2059</v>
      </c>
      <c r="AM206" s="126">
        <v>2060</v>
      </c>
      <c r="AN206" s="126">
        <v>2061</v>
      </c>
      <c r="AO206" s="126">
        <v>2062</v>
      </c>
      <c r="AP206" s="126">
        <v>2063</v>
      </c>
      <c r="AQ206" s="126">
        <v>2064</v>
      </c>
      <c r="AR206" s="126">
        <v>2065</v>
      </c>
      <c r="AS206" s="126">
        <v>2066</v>
      </c>
      <c r="AT206" s="126">
        <v>2067</v>
      </c>
      <c r="AU206" s="126">
        <v>2068</v>
      </c>
      <c r="AV206" s="126">
        <v>2069</v>
      </c>
      <c r="AW206" s="126">
        <v>2070</v>
      </c>
      <c r="AX206" s="126">
        <v>2071</v>
      </c>
      <c r="AY206" s="126">
        <v>2072</v>
      </c>
      <c r="AZ206" s="126">
        <v>2073</v>
      </c>
      <c r="BA206" s="126">
        <v>2074</v>
      </c>
      <c r="BB206" s="126">
        <v>2075</v>
      </c>
    </row>
    <row r="207" spans="2:54" x14ac:dyDescent="0.3">
      <c r="B207" s="67" t="s">
        <v>146</v>
      </c>
      <c r="C207" s="233">
        <f>1.69*0.01</f>
        <v>1.6899999999999998E-2</v>
      </c>
      <c r="D207" s="109">
        <f t="shared" ref="D207:AI207" si="40">ROUND(C207*(1+(0.8*D23)),5)</f>
        <v>1.7270000000000001E-2</v>
      </c>
      <c r="E207" s="109">
        <f t="shared" si="40"/>
        <v>1.7659999999999999E-2</v>
      </c>
      <c r="F207" s="109">
        <f t="shared" si="40"/>
        <v>1.796E-2</v>
      </c>
      <c r="G207" s="109">
        <f t="shared" si="40"/>
        <v>1.8200000000000001E-2</v>
      </c>
      <c r="H207" s="109">
        <f t="shared" si="40"/>
        <v>1.8460000000000001E-2</v>
      </c>
      <c r="I207" s="109">
        <f t="shared" si="40"/>
        <v>1.8700000000000001E-2</v>
      </c>
      <c r="J207" s="109">
        <f t="shared" si="40"/>
        <v>1.8939999999999999E-2</v>
      </c>
      <c r="K207" s="109">
        <f t="shared" si="40"/>
        <v>1.917E-2</v>
      </c>
      <c r="L207" s="109">
        <f t="shared" si="40"/>
        <v>1.9400000000000001E-2</v>
      </c>
      <c r="M207" s="109">
        <f t="shared" si="40"/>
        <v>1.9630000000000002E-2</v>
      </c>
      <c r="N207" s="109">
        <f t="shared" si="40"/>
        <v>1.9869999999999999E-2</v>
      </c>
      <c r="O207" s="109">
        <f t="shared" si="40"/>
        <v>2.0109999999999999E-2</v>
      </c>
      <c r="P207" s="109">
        <f t="shared" si="40"/>
        <v>2.035E-2</v>
      </c>
      <c r="Q207" s="109">
        <f t="shared" si="40"/>
        <v>2.0590000000000001E-2</v>
      </c>
      <c r="R207" s="109">
        <f t="shared" si="40"/>
        <v>2.0840000000000001E-2</v>
      </c>
      <c r="S207" s="109">
        <f t="shared" si="40"/>
        <v>2.1090000000000001E-2</v>
      </c>
      <c r="T207" s="109">
        <f t="shared" si="40"/>
        <v>2.1340000000000001E-2</v>
      </c>
      <c r="U207" s="109">
        <f t="shared" si="40"/>
        <v>2.1559999999999999E-2</v>
      </c>
      <c r="V207" s="109">
        <f t="shared" si="40"/>
        <v>2.1780000000000001E-2</v>
      </c>
      <c r="W207" s="109">
        <f t="shared" si="40"/>
        <v>2.2009999999999998E-2</v>
      </c>
      <c r="X207" s="109">
        <f t="shared" si="40"/>
        <v>2.2239999999999999E-2</v>
      </c>
      <c r="Y207" s="109">
        <f t="shared" si="40"/>
        <v>2.247E-2</v>
      </c>
      <c r="Z207" s="109">
        <f t="shared" si="40"/>
        <v>2.2700000000000001E-2</v>
      </c>
      <c r="AA207" s="109">
        <f t="shared" si="40"/>
        <v>2.2939999999999999E-2</v>
      </c>
      <c r="AB207" s="109">
        <f t="shared" si="40"/>
        <v>2.3179999999999999E-2</v>
      </c>
      <c r="AC207" s="109">
        <f t="shared" si="40"/>
        <v>2.342E-2</v>
      </c>
      <c r="AD207" s="109">
        <f t="shared" si="40"/>
        <v>2.366E-2</v>
      </c>
      <c r="AE207" s="109">
        <f t="shared" si="40"/>
        <v>2.3890000000000002E-2</v>
      </c>
      <c r="AF207" s="109">
        <f t="shared" si="40"/>
        <v>2.4119999999999999E-2</v>
      </c>
      <c r="AG207" s="109">
        <f t="shared" si="40"/>
        <v>2.435E-2</v>
      </c>
      <c r="AH207" s="109">
        <f t="shared" si="40"/>
        <v>2.4580000000000001E-2</v>
      </c>
      <c r="AI207" s="109">
        <f t="shared" si="40"/>
        <v>2.4819999999999998E-2</v>
      </c>
      <c r="AJ207" s="109">
        <f t="shared" ref="AJ207:BB207" si="41">ROUND(AI207*(1+(0.8*AJ23)),5)</f>
        <v>2.5059999999999999E-2</v>
      </c>
      <c r="AK207" s="109">
        <f t="shared" si="41"/>
        <v>2.53E-2</v>
      </c>
      <c r="AL207" s="109">
        <f t="shared" si="41"/>
        <v>2.554E-2</v>
      </c>
      <c r="AM207" s="109">
        <f t="shared" si="41"/>
        <v>2.579E-2</v>
      </c>
      <c r="AN207" s="109">
        <f t="shared" si="41"/>
        <v>2.6040000000000001E-2</v>
      </c>
      <c r="AO207" s="109">
        <f t="shared" si="41"/>
        <v>2.631E-2</v>
      </c>
      <c r="AP207" s="109">
        <f t="shared" si="41"/>
        <v>2.6579999999999999E-2</v>
      </c>
      <c r="AQ207" s="109">
        <f t="shared" si="41"/>
        <v>2.6859999999999998E-2</v>
      </c>
      <c r="AR207" s="109">
        <f t="shared" si="41"/>
        <v>2.7140000000000001E-2</v>
      </c>
      <c r="AS207" s="109">
        <f t="shared" si="41"/>
        <v>2.742E-2</v>
      </c>
      <c r="AT207" s="109">
        <f t="shared" si="41"/>
        <v>2.7709999999999999E-2</v>
      </c>
      <c r="AU207" s="109">
        <f t="shared" si="41"/>
        <v>2.8000000000000001E-2</v>
      </c>
      <c r="AV207" s="109">
        <f t="shared" si="41"/>
        <v>2.8289999999999999E-2</v>
      </c>
      <c r="AW207" s="109">
        <f t="shared" si="41"/>
        <v>2.8580000000000001E-2</v>
      </c>
      <c r="AX207" s="109">
        <f t="shared" si="41"/>
        <v>2.8879999999999999E-2</v>
      </c>
      <c r="AY207" s="109">
        <f t="shared" si="41"/>
        <v>2.9180000000000001E-2</v>
      </c>
      <c r="AZ207" s="109">
        <f t="shared" si="41"/>
        <v>2.9479999999999999E-2</v>
      </c>
      <c r="BA207" s="109">
        <f t="shared" si="41"/>
        <v>2.9790000000000001E-2</v>
      </c>
      <c r="BB207" s="109">
        <f t="shared" si="41"/>
        <v>3.0099999999999998E-2</v>
      </c>
    </row>
    <row r="208" spans="2:54" x14ac:dyDescent="0.3">
      <c r="B208" s="67" t="s">
        <v>148</v>
      </c>
      <c r="C208" s="233">
        <f>0.11*0.01</f>
        <v>1.1000000000000001E-3</v>
      </c>
      <c r="D208" s="109">
        <f t="shared" ref="D208:AI208" si="42">ROUND(C208*(1+(0.8*D23)),5)</f>
        <v>1.1199999999999999E-3</v>
      </c>
      <c r="E208" s="109">
        <f t="shared" si="42"/>
        <v>1.15E-3</v>
      </c>
      <c r="F208" s="109">
        <f t="shared" si="42"/>
        <v>1.17E-3</v>
      </c>
      <c r="G208" s="109">
        <f t="shared" si="42"/>
        <v>1.1900000000000001E-3</v>
      </c>
      <c r="H208" s="109">
        <f t="shared" si="42"/>
        <v>1.2099999999999999E-3</v>
      </c>
      <c r="I208" s="109">
        <f t="shared" si="42"/>
        <v>1.23E-3</v>
      </c>
      <c r="J208" s="109">
        <f t="shared" si="42"/>
        <v>1.25E-3</v>
      </c>
      <c r="K208" s="109">
        <f t="shared" si="42"/>
        <v>1.2700000000000001E-3</v>
      </c>
      <c r="L208" s="109">
        <f t="shared" si="42"/>
        <v>1.2899999999999999E-3</v>
      </c>
      <c r="M208" s="109">
        <f t="shared" si="42"/>
        <v>1.31E-3</v>
      </c>
      <c r="N208" s="109">
        <f t="shared" si="42"/>
        <v>1.33E-3</v>
      </c>
      <c r="O208" s="109">
        <f t="shared" si="42"/>
        <v>1.3500000000000001E-3</v>
      </c>
      <c r="P208" s="109">
        <f t="shared" si="42"/>
        <v>1.3699999999999999E-3</v>
      </c>
      <c r="Q208" s="109">
        <f t="shared" si="42"/>
        <v>1.39E-3</v>
      </c>
      <c r="R208" s="109">
        <f t="shared" si="42"/>
        <v>1.41E-3</v>
      </c>
      <c r="S208" s="109">
        <f t="shared" si="42"/>
        <v>1.4300000000000001E-3</v>
      </c>
      <c r="T208" s="109">
        <f t="shared" si="42"/>
        <v>1.4499999999999999E-3</v>
      </c>
      <c r="U208" s="109">
        <f t="shared" si="42"/>
        <v>1.47E-3</v>
      </c>
      <c r="V208" s="109">
        <f t="shared" si="42"/>
        <v>1.49E-3</v>
      </c>
      <c r="W208" s="109">
        <f t="shared" si="42"/>
        <v>1.5100000000000001E-3</v>
      </c>
      <c r="X208" s="109">
        <f t="shared" si="42"/>
        <v>1.5299999999999999E-3</v>
      </c>
      <c r="Y208" s="109">
        <f t="shared" si="42"/>
        <v>1.5499999999999999E-3</v>
      </c>
      <c r="Z208" s="109">
        <f t="shared" si="42"/>
        <v>1.57E-3</v>
      </c>
      <c r="AA208" s="109">
        <f t="shared" si="42"/>
        <v>1.5900000000000001E-3</v>
      </c>
      <c r="AB208" s="109">
        <f t="shared" si="42"/>
        <v>1.6100000000000001E-3</v>
      </c>
      <c r="AC208" s="109">
        <f t="shared" si="42"/>
        <v>1.6299999999999999E-3</v>
      </c>
      <c r="AD208" s="109">
        <f t="shared" si="42"/>
        <v>1.65E-3</v>
      </c>
      <c r="AE208" s="109">
        <f t="shared" si="42"/>
        <v>1.67E-3</v>
      </c>
      <c r="AF208" s="109">
        <f t="shared" si="42"/>
        <v>1.6900000000000001E-3</v>
      </c>
      <c r="AG208" s="109">
        <f t="shared" si="42"/>
        <v>1.7099999999999999E-3</v>
      </c>
      <c r="AH208" s="109">
        <f t="shared" si="42"/>
        <v>1.73E-3</v>
      </c>
      <c r="AI208" s="109">
        <f t="shared" si="42"/>
        <v>1.75E-3</v>
      </c>
      <c r="AJ208" s="109">
        <f t="shared" ref="AJ208:BB208" si="43">ROUND(AI208*(1+(0.8*AJ23)),5)</f>
        <v>1.7700000000000001E-3</v>
      </c>
      <c r="AK208" s="109">
        <f t="shared" si="43"/>
        <v>1.7899999999999999E-3</v>
      </c>
      <c r="AL208" s="109">
        <f t="shared" si="43"/>
        <v>1.81E-3</v>
      </c>
      <c r="AM208" s="109">
        <f t="shared" si="43"/>
        <v>1.83E-3</v>
      </c>
      <c r="AN208" s="109">
        <f t="shared" si="43"/>
        <v>1.8500000000000001E-3</v>
      </c>
      <c r="AO208" s="109">
        <f t="shared" si="43"/>
        <v>1.8699999999999999E-3</v>
      </c>
      <c r="AP208" s="109">
        <f t="shared" si="43"/>
        <v>1.89E-3</v>
      </c>
      <c r="AQ208" s="109">
        <f t="shared" si="43"/>
        <v>1.91E-3</v>
      </c>
      <c r="AR208" s="109">
        <f t="shared" si="43"/>
        <v>1.9300000000000001E-3</v>
      </c>
      <c r="AS208" s="109">
        <f t="shared" si="43"/>
        <v>1.9499999999999999E-3</v>
      </c>
      <c r="AT208" s="109">
        <f t="shared" si="43"/>
        <v>1.97E-3</v>
      </c>
      <c r="AU208" s="109">
        <f t="shared" si="43"/>
        <v>1.99E-3</v>
      </c>
      <c r="AV208" s="109">
        <f t="shared" si="43"/>
        <v>2.0100000000000001E-3</v>
      </c>
      <c r="AW208" s="109">
        <f t="shared" si="43"/>
        <v>2.0300000000000001E-3</v>
      </c>
      <c r="AX208" s="109">
        <f t="shared" si="43"/>
        <v>2.0500000000000002E-3</v>
      </c>
      <c r="AY208" s="109">
        <f t="shared" si="43"/>
        <v>2.0699999999999998E-3</v>
      </c>
      <c r="AZ208" s="109">
        <f t="shared" si="43"/>
        <v>2.0899999999999998E-3</v>
      </c>
      <c r="BA208" s="109">
        <f t="shared" si="43"/>
        <v>2.1099999999999999E-3</v>
      </c>
      <c r="BB208" s="109">
        <f t="shared" si="43"/>
        <v>2.1299999999999999E-3</v>
      </c>
    </row>
    <row r="209" spans="2:54" x14ac:dyDescent="0.3">
      <c r="B209" s="67" t="s">
        <v>150</v>
      </c>
      <c r="C209" s="233">
        <f>0.01*0.01</f>
        <v>1E-4</v>
      </c>
      <c r="D209" s="109">
        <f t="shared" ref="D209:AI209" si="44">ROUND(C209*(1+(0.8*D23)),5)</f>
        <v>1E-4</v>
      </c>
      <c r="E209" s="109">
        <f t="shared" si="44"/>
        <v>1E-4</v>
      </c>
      <c r="F209" s="109">
        <f t="shared" si="44"/>
        <v>1E-4</v>
      </c>
      <c r="G209" s="109">
        <f t="shared" si="44"/>
        <v>1E-4</v>
      </c>
      <c r="H209" s="109">
        <f t="shared" si="44"/>
        <v>1E-4</v>
      </c>
      <c r="I209" s="109">
        <f t="shared" si="44"/>
        <v>1E-4</v>
      </c>
      <c r="J209" s="109">
        <f t="shared" si="44"/>
        <v>1E-4</v>
      </c>
      <c r="K209" s="109">
        <f t="shared" si="44"/>
        <v>1E-4</v>
      </c>
      <c r="L209" s="109">
        <f t="shared" si="44"/>
        <v>1E-4</v>
      </c>
      <c r="M209" s="109">
        <f t="shared" si="44"/>
        <v>1E-4</v>
      </c>
      <c r="N209" s="109">
        <f t="shared" si="44"/>
        <v>1E-4</v>
      </c>
      <c r="O209" s="109">
        <f t="shared" si="44"/>
        <v>1E-4</v>
      </c>
      <c r="P209" s="109">
        <f t="shared" si="44"/>
        <v>1E-4</v>
      </c>
      <c r="Q209" s="109">
        <f t="shared" si="44"/>
        <v>1E-4</v>
      </c>
      <c r="R209" s="109">
        <f t="shared" si="44"/>
        <v>1E-4</v>
      </c>
      <c r="S209" s="109">
        <f t="shared" si="44"/>
        <v>1E-4</v>
      </c>
      <c r="T209" s="109">
        <f t="shared" si="44"/>
        <v>1E-4</v>
      </c>
      <c r="U209" s="109">
        <f t="shared" si="44"/>
        <v>1E-4</v>
      </c>
      <c r="V209" s="109">
        <f t="shared" si="44"/>
        <v>1E-4</v>
      </c>
      <c r="W209" s="109">
        <f t="shared" si="44"/>
        <v>1E-4</v>
      </c>
      <c r="X209" s="109">
        <f t="shared" si="44"/>
        <v>1E-4</v>
      </c>
      <c r="Y209" s="109">
        <f t="shared" si="44"/>
        <v>1E-4</v>
      </c>
      <c r="Z209" s="109">
        <f t="shared" si="44"/>
        <v>1E-4</v>
      </c>
      <c r="AA209" s="109">
        <f t="shared" si="44"/>
        <v>1E-4</v>
      </c>
      <c r="AB209" s="109">
        <f t="shared" si="44"/>
        <v>1E-4</v>
      </c>
      <c r="AC209" s="109">
        <f t="shared" si="44"/>
        <v>1E-4</v>
      </c>
      <c r="AD209" s="109">
        <f t="shared" si="44"/>
        <v>1E-4</v>
      </c>
      <c r="AE209" s="109">
        <f t="shared" si="44"/>
        <v>1E-4</v>
      </c>
      <c r="AF209" s="109">
        <f t="shared" si="44"/>
        <v>1E-4</v>
      </c>
      <c r="AG209" s="109">
        <f t="shared" si="44"/>
        <v>1E-4</v>
      </c>
      <c r="AH209" s="109">
        <f t="shared" si="44"/>
        <v>1E-4</v>
      </c>
      <c r="AI209" s="109">
        <f t="shared" si="44"/>
        <v>1E-4</v>
      </c>
      <c r="AJ209" s="109">
        <f t="shared" ref="AJ209:BB209" si="45">ROUND(AI209*(1+(0.8*AJ23)),5)</f>
        <v>1E-4</v>
      </c>
      <c r="AK209" s="109">
        <f t="shared" si="45"/>
        <v>1E-4</v>
      </c>
      <c r="AL209" s="109">
        <f t="shared" si="45"/>
        <v>1E-4</v>
      </c>
      <c r="AM209" s="109">
        <f t="shared" si="45"/>
        <v>1E-4</v>
      </c>
      <c r="AN209" s="109">
        <f t="shared" si="45"/>
        <v>1E-4</v>
      </c>
      <c r="AO209" s="109">
        <f t="shared" si="45"/>
        <v>1E-4</v>
      </c>
      <c r="AP209" s="109">
        <f t="shared" si="45"/>
        <v>1E-4</v>
      </c>
      <c r="AQ209" s="109">
        <f t="shared" si="45"/>
        <v>1E-4</v>
      </c>
      <c r="AR209" s="109">
        <f t="shared" si="45"/>
        <v>1E-4</v>
      </c>
      <c r="AS209" s="109">
        <f t="shared" si="45"/>
        <v>1E-4</v>
      </c>
      <c r="AT209" s="109">
        <f t="shared" si="45"/>
        <v>1E-4</v>
      </c>
      <c r="AU209" s="109">
        <f t="shared" si="45"/>
        <v>1E-4</v>
      </c>
      <c r="AV209" s="109">
        <f t="shared" si="45"/>
        <v>1E-4</v>
      </c>
      <c r="AW209" s="109">
        <f t="shared" si="45"/>
        <v>1E-4</v>
      </c>
      <c r="AX209" s="109">
        <f t="shared" si="45"/>
        <v>1E-4</v>
      </c>
      <c r="AY209" s="109">
        <f t="shared" si="45"/>
        <v>1E-4</v>
      </c>
      <c r="AZ209" s="109">
        <f t="shared" si="45"/>
        <v>1E-4</v>
      </c>
      <c r="BA209" s="109">
        <f t="shared" si="45"/>
        <v>1E-4</v>
      </c>
      <c r="BB209" s="109">
        <f t="shared" si="45"/>
        <v>1E-4</v>
      </c>
    </row>
    <row r="210" spans="2:54" x14ac:dyDescent="0.3">
      <c r="B210" s="67" t="s">
        <v>147</v>
      </c>
      <c r="C210" s="233">
        <f>15.23*0.01</f>
        <v>0.15230000000000002</v>
      </c>
      <c r="D210" s="109">
        <f t="shared" ref="D210:AI210" si="46">ROUND(C210*(1+(0.8*D23)),5)</f>
        <v>0.15559000000000001</v>
      </c>
      <c r="E210" s="109">
        <f t="shared" si="46"/>
        <v>0.15908</v>
      </c>
      <c r="F210" s="109">
        <f t="shared" si="46"/>
        <v>0.16175</v>
      </c>
      <c r="G210" s="109">
        <f t="shared" si="46"/>
        <v>0.16395000000000001</v>
      </c>
      <c r="H210" s="109">
        <f t="shared" si="46"/>
        <v>0.16631000000000001</v>
      </c>
      <c r="I210" s="109">
        <f t="shared" si="46"/>
        <v>0.16844000000000001</v>
      </c>
      <c r="J210" s="109">
        <f t="shared" si="46"/>
        <v>0.1706</v>
      </c>
      <c r="K210" s="109">
        <f t="shared" si="46"/>
        <v>0.17265</v>
      </c>
      <c r="L210" s="109">
        <f t="shared" si="46"/>
        <v>0.17471999999999999</v>
      </c>
      <c r="M210" s="109">
        <f t="shared" si="46"/>
        <v>0.17682</v>
      </c>
      <c r="N210" s="109">
        <f t="shared" si="46"/>
        <v>0.17893999999999999</v>
      </c>
      <c r="O210" s="109">
        <f t="shared" si="46"/>
        <v>0.18109</v>
      </c>
      <c r="P210" s="109">
        <f t="shared" si="46"/>
        <v>0.18326000000000001</v>
      </c>
      <c r="Q210" s="109">
        <f t="shared" si="46"/>
        <v>0.18546000000000001</v>
      </c>
      <c r="R210" s="109">
        <f t="shared" si="46"/>
        <v>0.18769</v>
      </c>
      <c r="S210" s="109">
        <f t="shared" si="46"/>
        <v>0.18994</v>
      </c>
      <c r="T210" s="109">
        <f t="shared" si="46"/>
        <v>0.19222</v>
      </c>
      <c r="U210" s="109">
        <f t="shared" si="46"/>
        <v>0.19422</v>
      </c>
      <c r="V210" s="109">
        <f t="shared" si="46"/>
        <v>0.19624</v>
      </c>
      <c r="W210" s="109">
        <f t="shared" si="46"/>
        <v>0.19828000000000001</v>
      </c>
      <c r="X210" s="109">
        <f t="shared" si="46"/>
        <v>0.20033999999999999</v>
      </c>
      <c r="Y210" s="109">
        <f t="shared" si="46"/>
        <v>0.20241999999999999</v>
      </c>
      <c r="Z210" s="109">
        <f t="shared" si="46"/>
        <v>0.20452999999999999</v>
      </c>
      <c r="AA210" s="109">
        <f t="shared" si="46"/>
        <v>0.20666000000000001</v>
      </c>
      <c r="AB210" s="109">
        <f t="shared" si="46"/>
        <v>0.20881</v>
      </c>
      <c r="AC210" s="109">
        <f t="shared" si="46"/>
        <v>0.21098</v>
      </c>
      <c r="AD210" s="109">
        <f t="shared" si="46"/>
        <v>0.21317</v>
      </c>
      <c r="AE210" s="109">
        <f t="shared" si="46"/>
        <v>0.21521999999999999</v>
      </c>
      <c r="AF210" s="109">
        <f t="shared" si="46"/>
        <v>0.21729000000000001</v>
      </c>
      <c r="AG210" s="109">
        <f t="shared" si="46"/>
        <v>0.21937999999999999</v>
      </c>
      <c r="AH210" s="109">
        <f t="shared" si="46"/>
        <v>0.22148999999999999</v>
      </c>
      <c r="AI210" s="109">
        <f t="shared" si="46"/>
        <v>0.22362000000000001</v>
      </c>
      <c r="AJ210" s="109">
        <f t="shared" ref="AJ210:BB210" si="47">ROUND(AI210*(1+(0.8*AJ23)),5)</f>
        <v>0.22577</v>
      </c>
      <c r="AK210" s="109">
        <f t="shared" si="47"/>
        <v>0.22794</v>
      </c>
      <c r="AL210" s="109">
        <f t="shared" si="47"/>
        <v>0.23013</v>
      </c>
      <c r="AM210" s="109">
        <f t="shared" si="47"/>
        <v>0.23233999999999999</v>
      </c>
      <c r="AN210" s="109">
        <f t="shared" si="47"/>
        <v>0.23457</v>
      </c>
      <c r="AO210" s="109">
        <f t="shared" si="47"/>
        <v>0.23701</v>
      </c>
      <c r="AP210" s="109">
        <f t="shared" si="47"/>
        <v>0.23946999999999999</v>
      </c>
      <c r="AQ210" s="109">
        <f t="shared" si="47"/>
        <v>0.24196000000000001</v>
      </c>
      <c r="AR210" s="109">
        <f t="shared" si="47"/>
        <v>0.24448</v>
      </c>
      <c r="AS210" s="109">
        <f t="shared" si="47"/>
        <v>0.24701999999999999</v>
      </c>
      <c r="AT210" s="109">
        <f t="shared" si="47"/>
        <v>0.24959000000000001</v>
      </c>
      <c r="AU210" s="109">
        <f t="shared" si="47"/>
        <v>0.25219000000000003</v>
      </c>
      <c r="AV210" s="109">
        <f t="shared" si="47"/>
        <v>0.25480999999999998</v>
      </c>
      <c r="AW210" s="109">
        <f t="shared" si="47"/>
        <v>0.25746000000000002</v>
      </c>
      <c r="AX210" s="109">
        <f t="shared" si="47"/>
        <v>0.26013999999999998</v>
      </c>
      <c r="AY210" s="109">
        <f t="shared" si="47"/>
        <v>0.26284999999999997</v>
      </c>
      <c r="AZ210" s="109">
        <f t="shared" si="47"/>
        <v>0.26557999999999998</v>
      </c>
      <c r="BA210" s="109">
        <f t="shared" si="47"/>
        <v>0.26834000000000002</v>
      </c>
      <c r="BB210" s="109">
        <f t="shared" si="47"/>
        <v>0.27112999999999998</v>
      </c>
    </row>
    <row r="211" spans="2:54" x14ac:dyDescent="0.3">
      <c r="B211" s="67" t="s">
        <v>149</v>
      </c>
      <c r="C211" s="233">
        <f>0.95*0.01</f>
        <v>9.4999999999999998E-3</v>
      </c>
      <c r="D211" s="109">
        <f t="shared" ref="D211:AI211" si="48">ROUND(C211*(1+(0.8*D23)),5)</f>
        <v>9.7099999999999999E-3</v>
      </c>
      <c r="E211" s="109">
        <f t="shared" si="48"/>
        <v>9.9299999999999996E-3</v>
      </c>
      <c r="F211" s="109">
        <f t="shared" si="48"/>
        <v>1.01E-2</v>
      </c>
      <c r="G211" s="109">
        <f t="shared" si="48"/>
        <v>1.0240000000000001E-2</v>
      </c>
      <c r="H211" s="109">
        <f t="shared" si="48"/>
        <v>1.039E-2</v>
      </c>
      <c r="I211" s="109">
        <f t="shared" si="48"/>
        <v>1.052E-2</v>
      </c>
      <c r="J211" s="109">
        <f t="shared" si="48"/>
        <v>1.065E-2</v>
      </c>
      <c r="K211" s="109">
        <f t="shared" si="48"/>
        <v>1.078E-2</v>
      </c>
      <c r="L211" s="109">
        <f t="shared" si="48"/>
        <v>1.091E-2</v>
      </c>
      <c r="M211" s="109">
        <f t="shared" si="48"/>
        <v>1.1039999999999999E-2</v>
      </c>
      <c r="N211" s="109">
        <f t="shared" si="48"/>
        <v>1.1169999999999999E-2</v>
      </c>
      <c r="O211" s="109">
        <f t="shared" si="48"/>
        <v>1.1299999999999999E-2</v>
      </c>
      <c r="P211" s="109">
        <f t="shared" si="48"/>
        <v>1.1440000000000001E-2</v>
      </c>
      <c r="Q211" s="109">
        <f t="shared" si="48"/>
        <v>1.158E-2</v>
      </c>
      <c r="R211" s="109">
        <f t="shared" si="48"/>
        <v>1.172E-2</v>
      </c>
      <c r="S211" s="109">
        <f t="shared" si="48"/>
        <v>1.1860000000000001E-2</v>
      </c>
      <c r="T211" s="109">
        <f t="shared" si="48"/>
        <v>1.2E-2</v>
      </c>
      <c r="U211" s="109">
        <f t="shared" si="48"/>
        <v>1.2120000000000001E-2</v>
      </c>
      <c r="V211" s="109">
        <f t="shared" si="48"/>
        <v>1.225E-2</v>
      </c>
      <c r="W211" s="109">
        <f t="shared" si="48"/>
        <v>1.238E-2</v>
      </c>
      <c r="X211" s="109">
        <f t="shared" si="48"/>
        <v>1.251E-2</v>
      </c>
      <c r="Y211" s="109">
        <f t="shared" si="48"/>
        <v>1.264E-2</v>
      </c>
      <c r="Z211" s="109">
        <f t="shared" si="48"/>
        <v>1.277E-2</v>
      </c>
      <c r="AA211" s="109">
        <f t="shared" si="48"/>
        <v>1.29E-2</v>
      </c>
      <c r="AB211" s="109">
        <f t="shared" si="48"/>
        <v>1.303E-2</v>
      </c>
      <c r="AC211" s="109">
        <f t="shared" si="48"/>
        <v>1.3169999999999999E-2</v>
      </c>
      <c r="AD211" s="109">
        <f t="shared" si="48"/>
        <v>1.3310000000000001E-2</v>
      </c>
      <c r="AE211" s="109">
        <f t="shared" si="48"/>
        <v>1.3440000000000001E-2</v>
      </c>
      <c r="AF211" s="109">
        <f t="shared" si="48"/>
        <v>1.357E-2</v>
      </c>
      <c r="AG211" s="109">
        <f t="shared" si="48"/>
        <v>1.37E-2</v>
      </c>
      <c r="AH211" s="109">
        <f t="shared" si="48"/>
        <v>1.383E-2</v>
      </c>
      <c r="AI211" s="109">
        <f t="shared" si="48"/>
        <v>1.396E-2</v>
      </c>
      <c r="AJ211" s="109">
        <f t="shared" ref="AJ211:BB211" si="49">ROUND(AI211*(1+(0.8*AJ23)),5)</f>
        <v>1.409E-2</v>
      </c>
      <c r="AK211" s="109">
        <f t="shared" si="49"/>
        <v>1.423E-2</v>
      </c>
      <c r="AL211" s="109">
        <f t="shared" si="49"/>
        <v>1.4370000000000001E-2</v>
      </c>
      <c r="AM211" s="109">
        <f t="shared" si="49"/>
        <v>1.451E-2</v>
      </c>
      <c r="AN211" s="109">
        <f t="shared" si="49"/>
        <v>1.465E-2</v>
      </c>
      <c r="AO211" s="109">
        <f t="shared" si="49"/>
        <v>1.4800000000000001E-2</v>
      </c>
      <c r="AP211" s="109">
        <f t="shared" si="49"/>
        <v>1.495E-2</v>
      </c>
      <c r="AQ211" s="109">
        <f t="shared" si="49"/>
        <v>1.511E-2</v>
      </c>
      <c r="AR211" s="109">
        <f t="shared" si="49"/>
        <v>1.5270000000000001E-2</v>
      </c>
      <c r="AS211" s="109">
        <f t="shared" si="49"/>
        <v>1.5429999999999999E-2</v>
      </c>
      <c r="AT211" s="109">
        <f t="shared" si="49"/>
        <v>1.559E-2</v>
      </c>
      <c r="AU211" s="109">
        <f t="shared" si="49"/>
        <v>1.575E-2</v>
      </c>
      <c r="AV211" s="109">
        <f t="shared" si="49"/>
        <v>1.5910000000000001E-2</v>
      </c>
      <c r="AW211" s="109">
        <f t="shared" si="49"/>
        <v>1.6080000000000001E-2</v>
      </c>
      <c r="AX211" s="109">
        <f t="shared" si="49"/>
        <v>1.6250000000000001E-2</v>
      </c>
      <c r="AY211" s="109">
        <f t="shared" si="49"/>
        <v>1.6420000000000001E-2</v>
      </c>
      <c r="AZ211" s="109">
        <f t="shared" si="49"/>
        <v>1.6590000000000001E-2</v>
      </c>
      <c r="BA211" s="109">
        <f t="shared" si="49"/>
        <v>1.6760000000000001E-2</v>
      </c>
      <c r="BB211" s="109">
        <f t="shared" si="49"/>
        <v>1.6930000000000001E-2</v>
      </c>
    </row>
    <row r="212" spans="2:54" x14ac:dyDescent="0.3">
      <c r="B212" s="67" t="s">
        <v>151</v>
      </c>
      <c r="C212" s="233">
        <f>0.12*0.01</f>
        <v>1.1999999999999999E-3</v>
      </c>
      <c r="D212" s="109">
        <f t="shared" ref="D212:AI212" si="50">ROUND(C212*(1+(0.8*D23)),5)</f>
        <v>1.23E-3</v>
      </c>
      <c r="E212" s="109">
        <f t="shared" si="50"/>
        <v>1.2600000000000001E-3</v>
      </c>
      <c r="F212" s="109">
        <f t="shared" si="50"/>
        <v>1.2800000000000001E-3</v>
      </c>
      <c r="G212" s="109">
        <f t="shared" si="50"/>
        <v>1.2999999999999999E-3</v>
      </c>
      <c r="H212" s="109">
        <f t="shared" si="50"/>
        <v>1.32E-3</v>
      </c>
      <c r="I212" s="109">
        <f t="shared" si="50"/>
        <v>1.34E-3</v>
      </c>
      <c r="J212" s="109">
        <f t="shared" si="50"/>
        <v>1.3600000000000001E-3</v>
      </c>
      <c r="K212" s="109">
        <f t="shared" si="50"/>
        <v>1.3799999999999999E-3</v>
      </c>
      <c r="L212" s="109">
        <f t="shared" si="50"/>
        <v>1.4E-3</v>
      </c>
      <c r="M212" s="109">
        <f t="shared" si="50"/>
        <v>1.42E-3</v>
      </c>
      <c r="N212" s="109">
        <f t="shared" si="50"/>
        <v>1.4400000000000001E-3</v>
      </c>
      <c r="O212" s="109">
        <f t="shared" si="50"/>
        <v>1.4599999999999999E-3</v>
      </c>
      <c r="P212" s="109">
        <f t="shared" si="50"/>
        <v>1.48E-3</v>
      </c>
      <c r="Q212" s="109">
        <f t="shared" si="50"/>
        <v>1.5E-3</v>
      </c>
      <c r="R212" s="109">
        <f t="shared" si="50"/>
        <v>1.5200000000000001E-3</v>
      </c>
      <c r="S212" s="109">
        <f t="shared" si="50"/>
        <v>1.5399999999999999E-3</v>
      </c>
      <c r="T212" s="109">
        <f t="shared" si="50"/>
        <v>1.56E-3</v>
      </c>
      <c r="U212" s="109">
        <f t="shared" si="50"/>
        <v>1.58E-3</v>
      </c>
      <c r="V212" s="109">
        <f t="shared" si="50"/>
        <v>1.6000000000000001E-3</v>
      </c>
      <c r="W212" s="109">
        <f t="shared" si="50"/>
        <v>1.6199999999999999E-3</v>
      </c>
      <c r="X212" s="109">
        <f t="shared" si="50"/>
        <v>1.64E-3</v>
      </c>
      <c r="Y212" s="109">
        <f t="shared" si="50"/>
        <v>1.66E-3</v>
      </c>
      <c r="Z212" s="109">
        <f t="shared" si="50"/>
        <v>1.6800000000000001E-3</v>
      </c>
      <c r="AA212" s="109">
        <f t="shared" si="50"/>
        <v>1.6999999999999999E-3</v>
      </c>
      <c r="AB212" s="109">
        <f t="shared" si="50"/>
        <v>1.72E-3</v>
      </c>
      <c r="AC212" s="109">
        <f t="shared" si="50"/>
        <v>1.74E-3</v>
      </c>
      <c r="AD212" s="109">
        <f t="shared" si="50"/>
        <v>1.7600000000000001E-3</v>
      </c>
      <c r="AE212" s="109">
        <f t="shared" si="50"/>
        <v>1.7799999999999999E-3</v>
      </c>
      <c r="AF212" s="109">
        <f t="shared" si="50"/>
        <v>1.8E-3</v>
      </c>
      <c r="AG212" s="109">
        <f t="shared" si="50"/>
        <v>1.82E-3</v>
      </c>
      <c r="AH212" s="109">
        <f t="shared" si="50"/>
        <v>1.8400000000000001E-3</v>
      </c>
      <c r="AI212" s="109">
        <f t="shared" si="50"/>
        <v>1.8600000000000001E-3</v>
      </c>
      <c r="AJ212" s="109">
        <f t="shared" ref="AJ212:BB212" si="51">ROUND(AI212*(1+(0.8*AJ23)),5)</f>
        <v>1.8799999999999999E-3</v>
      </c>
      <c r="AK212" s="109">
        <f t="shared" si="51"/>
        <v>1.9E-3</v>
      </c>
      <c r="AL212" s="109">
        <f t="shared" si="51"/>
        <v>1.92E-3</v>
      </c>
      <c r="AM212" s="109">
        <f t="shared" si="51"/>
        <v>1.9400000000000001E-3</v>
      </c>
      <c r="AN212" s="109">
        <f t="shared" si="51"/>
        <v>1.9599999999999999E-3</v>
      </c>
      <c r="AO212" s="109">
        <f t="shared" si="51"/>
        <v>1.98E-3</v>
      </c>
      <c r="AP212" s="109">
        <f t="shared" si="51"/>
        <v>2E-3</v>
      </c>
      <c r="AQ212" s="109">
        <f t="shared" si="51"/>
        <v>2.0200000000000001E-3</v>
      </c>
      <c r="AR212" s="109">
        <f t="shared" si="51"/>
        <v>2.0400000000000001E-3</v>
      </c>
      <c r="AS212" s="109">
        <f t="shared" si="51"/>
        <v>2.0600000000000002E-3</v>
      </c>
      <c r="AT212" s="109">
        <f t="shared" si="51"/>
        <v>2.0799999999999998E-3</v>
      </c>
      <c r="AU212" s="109">
        <f t="shared" si="51"/>
        <v>2.0999999999999999E-3</v>
      </c>
      <c r="AV212" s="109">
        <f t="shared" si="51"/>
        <v>2.1199999999999999E-3</v>
      </c>
      <c r="AW212" s="109">
        <f t="shared" si="51"/>
        <v>2.14E-3</v>
      </c>
      <c r="AX212" s="109">
        <f t="shared" si="51"/>
        <v>2.16E-3</v>
      </c>
      <c r="AY212" s="109">
        <f t="shared" si="51"/>
        <v>2.1800000000000001E-3</v>
      </c>
      <c r="AZ212" s="109">
        <f t="shared" si="51"/>
        <v>2.2000000000000001E-3</v>
      </c>
      <c r="BA212" s="109">
        <f t="shared" si="51"/>
        <v>2.2200000000000002E-3</v>
      </c>
      <c r="BB212" s="109">
        <f t="shared" si="51"/>
        <v>2.2399999999999998E-3</v>
      </c>
    </row>
    <row r="213" spans="2:54" x14ac:dyDescent="0.3">
      <c r="B213" s="1" t="s">
        <v>375</v>
      </c>
    </row>
  </sheetData>
  <mergeCells count="14">
    <mergeCell ref="G58:L58"/>
    <mergeCell ref="C58:F58"/>
    <mergeCell ref="B8:C8"/>
    <mergeCell ref="B28:C28"/>
    <mergeCell ref="B122:C122"/>
    <mergeCell ref="B22:B23"/>
    <mergeCell ref="B88:E88"/>
    <mergeCell ref="B165:E165"/>
    <mergeCell ref="B199:E199"/>
    <mergeCell ref="B83:D83"/>
    <mergeCell ref="B192:G192"/>
    <mergeCell ref="C143:H143"/>
    <mergeCell ref="B157:D157"/>
    <mergeCell ref="B175:E175"/>
  </mergeCells>
  <phoneticPr fontId="5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C140:BB140" formulaRange="1"/>
    <ignoredError sqref="E5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A3"/>
  <sheetViews>
    <sheetView zoomScaleNormal="100" workbookViewId="0">
      <selection activeCell="D21" sqref="D21"/>
    </sheetView>
  </sheetViews>
  <sheetFormatPr defaultColWidth="9.1328125" defaultRowHeight="12.75" x14ac:dyDescent="0.35"/>
  <cols>
    <col min="1" max="16384" width="9.1328125" style="167"/>
  </cols>
  <sheetData>
    <row r="1" spans="1:1" ht="13.15" x14ac:dyDescent="0.35">
      <c r="A1" s="300" t="s">
        <v>410</v>
      </c>
    </row>
    <row r="2" spans="1:1" x14ac:dyDescent="0.35">
      <c r="A2" s="301" t="s">
        <v>411</v>
      </c>
    </row>
    <row r="3" spans="1:1" x14ac:dyDescent="0.35">
      <c r="A3" s="30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84"/>
  <sheetViews>
    <sheetView tabSelected="1" zoomScale="80" zoomScaleNormal="80" workbookViewId="0">
      <selection activeCell="M47" sqref="M47"/>
    </sheetView>
  </sheetViews>
  <sheetFormatPr defaultColWidth="9.1328125" defaultRowHeight="10.15" x14ac:dyDescent="0.3"/>
  <cols>
    <col min="1" max="1" width="2.796875" style="3" customWidth="1"/>
    <col min="2" max="2" width="55.53125" style="3" customWidth="1"/>
    <col min="3" max="3" width="10.6640625" style="3" customWidth="1"/>
    <col min="4" max="10" width="8.53125" style="3" customWidth="1"/>
    <col min="11" max="16384" width="9.1328125" style="3"/>
  </cols>
  <sheetData>
    <row r="2" spans="2:10" x14ac:dyDescent="0.3">
      <c r="B2" s="4" t="s">
        <v>173</v>
      </c>
      <c r="C2" s="4"/>
      <c r="D2" s="4" t="s">
        <v>9</v>
      </c>
      <c r="E2" s="4"/>
      <c r="F2" s="4"/>
      <c r="G2" s="4"/>
      <c r="H2" s="4"/>
      <c r="I2" s="4"/>
      <c r="J2" s="4"/>
    </row>
    <row r="3" spans="2:10" x14ac:dyDescent="0.3">
      <c r="B3" s="5"/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/>
    </row>
    <row r="4" spans="2:10" x14ac:dyDescent="0.3">
      <c r="B4" s="7" t="s">
        <v>169</v>
      </c>
      <c r="C4" s="179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I4" si="0">$D$4+G3</f>
        <v>2029</v>
      </c>
      <c r="I4" s="8">
        <f t="shared" si="0"/>
        <v>2030</v>
      </c>
      <c r="J4" s="8" t="s">
        <v>270</v>
      </c>
    </row>
    <row r="5" spans="2:10" x14ac:dyDescent="0.3">
      <c r="B5" s="4" t="s">
        <v>40</v>
      </c>
      <c r="C5" s="9">
        <f>SUM(D5:J5)</f>
        <v>0</v>
      </c>
      <c r="D5" s="10"/>
      <c r="E5" s="10"/>
      <c r="F5" s="10"/>
      <c r="G5" s="10"/>
      <c r="H5" s="10"/>
      <c r="I5" s="10"/>
      <c r="J5" s="10"/>
    </row>
    <row r="6" spans="2:10" x14ac:dyDescent="0.3">
      <c r="B6" s="4" t="s">
        <v>24</v>
      </c>
      <c r="C6" s="9">
        <f t="shared" ref="C6:C32" si="1">SUM(D6:J6)</f>
        <v>0</v>
      </c>
      <c r="D6" s="10"/>
      <c r="E6" s="10"/>
      <c r="F6" s="10"/>
      <c r="G6" s="10"/>
      <c r="H6" s="10"/>
      <c r="I6" s="10"/>
      <c r="J6" s="10"/>
    </row>
    <row r="7" spans="2:10" x14ac:dyDescent="0.3">
      <c r="B7" s="4" t="s">
        <v>36</v>
      </c>
      <c r="C7" s="9">
        <f t="shared" si="1"/>
        <v>0</v>
      </c>
      <c r="D7" s="10"/>
      <c r="E7" s="10"/>
      <c r="F7" s="10"/>
      <c r="G7" s="10"/>
      <c r="H7" s="10"/>
      <c r="I7" s="10"/>
      <c r="J7" s="10"/>
    </row>
    <row r="8" spans="2:10" x14ac:dyDescent="0.3">
      <c r="B8" s="4" t="s">
        <v>44</v>
      </c>
      <c r="C8" s="9">
        <f t="shared" si="1"/>
        <v>0</v>
      </c>
      <c r="D8" s="11">
        <f t="shared" ref="D8:J8" si="2">SUM(D9:D24)</f>
        <v>0</v>
      </c>
      <c r="E8" s="11">
        <f t="shared" si="2"/>
        <v>0</v>
      </c>
      <c r="F8" s="11">
        <f t="shared" si="2"/>
        <v>0</v>
      </c>
      <c r="G8" s="11">
        <f t="shared" si="2"/>
        <v>0</v>
      </c>
      <c r="H8" s="11">
        <f t="shared" si="2"/>
        <v>0</v>
      </c>
      <c r="I8" s="11">
        <f t="shared" si="2"/>
        <v>0</v>
      </c>
      <c r="J8" s="11">
        <f t="shared" si="2"/>
        <v>0</v>
      </c>
    </row>
    <row r="9" spans="2:10" x14ac:dyDescent="0.3">
      <c r="B9" s="112" t="s">
        <v>260</v>
      </c>
      <c r="C9" s="113">
        <f t="shared" si="1"/>
        <v>0</v>
      </c>
      <c r="D9" s="114"/>
      <c r="E9" s="114"/>
      <c r="F9" s="114"/>
      <c r="G9" s="114"/>
      <c r="H9" s="114"/>
      <c r="I9" s="114"/>
      <c r="J9" s="114"/>
    </row>
    <row r="10" spans="2:10" x14ac:dyDescent="0.3">
      <c r="B10" s="112" t="s">
        <v>261</v>
      </c>
      <c r="C10" s="113">
        <f t="shared" si="1"/>
        <v>0</v>
      </c>
      <c r="D10" s="114"/>
      <c r="E10" s="114"/>
      <c r="F10" s="114"/>
      <c r="G10" s="114"/>
      <c r="H10" s="114"/>
      <c r="I10" s="114"/>
      <c r="J10" s="114"/>
    </row>
    <row r="11" spans="2:10" x14ac:dyDescent="0.3">
      <c r="B11" s="112" t="s">
        <v>262</v>
      </c>
      <c r="C11" s="113">
        <f t="shared" si="1"/>
        <v>0</v>
      </c>
      <c r="D11" s="114"/>
      <c r="E11" s="114"/>
      <c r="F11" s="114"/>
      <c r="G11" s="114"/>
      <c r="H11" s="114"/>
      <c r="I11" s="114"/>
      <c r="J11" s="114"/>
    </row>
    <row r="12" spans="2:10" x14ac:dyDescent="0.3">
      <c r="B12" s="112" t="s">
        <v>259</v>
      </c>
      <c r="C12" s="113">
        <f t="shared" si="1"/>
        <v>0</v>
      </c>
      <c r="D12" s="114"/>
      <c r="E12" s="114"/>
      <c r="F12" s="114"/>
      <c r="G12" s="114"/>
      <c r="H12" s="114"/>
      <c r="I12" s="114"/>
      <c r="J12" s="114"/>
    </row>
    <row r="13" spans="2:10" x14ac:dyDescent="0.3">
      <c r="B13" s="112" t="s">
        <v>263</v>
      </c>
      <c r="C13" s="113">
        <f t="shared" ref="C13:C20" si="3">SUM(D13:J13)</f>
        <v>0</v>
      </c>
      <c r="D13" s="114"/>
      <c r="E13" s="114"/>
      <c r="F13" s="114"/>
      <c r="G13" s="114"/>
      <c r="H13" s="114"/>
      <c r="I13" s="114"/>
      <c r="J13" s="114"/>
    </row>
    <row r="14" spans="2:10" x14ac:dyDescent="0.3">
      <c r="B14" s="112" t="s">
        <v>264</v>
      </c>
      <c r="C14" s="113">
        <f t="shared" si="3"/>
        <v>0</v>
      </c>
      <c r="D14" s="114"/>
      <c r="E14" s="114"/>
      <c r="F14" s="114"/>
      <c r="G14" s="114"/>
      <c r="H14" s="114"/>
      <c r="I14" s="114"/>
      <c r="J14" s="114"/>
    </row>
    <row r="15" spans="2:10" x14ac:dyDescent="0.3">
      <c r="B15" s="112" t="s">
        <v>265</v>
      </c>
      <c r="C15" s="113">
        <f t="shared" si="3"/>
        <v>0</v>
      </c>
      <c r="D15" s="114"/>
      <c r="E15" s="114"/>
      <c r="F15" s="114"/>
      <c r="G15" s="114"/>
      <c r="H15" s="114"/>
      <c r="I15" s="114"/>
      <c r="J15" s="114"/>
    </row>
    <row r="16" spans="2:10" x14ac:dyDescent="0.3">
      <c r="B16" s="112" t="s">
        <v>266</v>
      </c>
      <c r="C16" s="113">
        <f t="shared" si="3"/>
        <v>0</v>
      </c>
      <c r="D16" s="114"/>
      <c r="E16" s="114"/>
      <c r="F16" s="114"/>
      <c r="G16" s="114"/>
      <c r="H16" s="114"/>
      <c r="I16" s="114"/>
      <c r="J16" s="114"/>
    </row>
    <row r="17" spans="2:12" x14ac:dyDescent="0.3">
      <c r="B17" s="112" t="s">
        <v>267</v>
      </c>
      <c r="C17" s="113">
        <f t="shared" si="3"/>
        <v>0</v>
      </c>
      <c r="D17" s="114"/>
      <c r="E17" s="114"/>
      <c r="F17" s="114"/>
      <c r="G17" s="114"/>
      <c r="H17" s="114"/>
      <c r="I17" s="114"/>
      <c r="J17" s="114"/>
    </row>
    <row r="18" spans="2:12" x14ac:dyDescent="0.3">
      <c r="B18" s="112" t="s">
        <v>256</v>
      </c>
      <c r="C18" s="113">
        <f t="shared" si="3"/>
        <v>0</v>
      </c>
      <c r="D18" s="114"/>
      <c r="E18" s="114"/>
      <c r="F18" s="114"/>
      <c r="G18" s="114"/>
      <c r="H18" s="114"/>
      <c r="I18" s="114"/>
      <c r="J18" s="114"/>
    </row>
    <row r="19" spans="2:12" x14ac:dyDescent="0.3">
      <c r="B19" s="112" t="s">
        <v>379</v>
      </c>
      <c r="C19" s="113">
        <f t="shared" si="3"/>
        <v>0</v>
      </c>
      <c r="D19" s="114"/>
      <c r="E19" s="114"/>
      <c r="F19" s="114"/>
      <c r="G19" s="114"/>
      <c r="H19" s="114"/>
      <c r="I19" s="114"/>
      <c r="J19" s="114"/>
    </row>
    <row r="20" spans="2:12" x14ac:dyDescent="0.3">
      <c r="B20" s="112" t="s">
        <v>268</v>
      </c>
      <c r="C20" s="113">
        <f t="shared" si="3"/>
        <v>0</v>
      </c>
      <c r="D20" s="114"/>
      <c r="E20" s="114"/>
      <c r="F20" s="114"/>
      <c r="G20" s="114"/>
      <c r="H20" s="114"/>
      <c r="I20" s="114"/>
      <c r="J20" s="114"/>
    </row>
    <row r="21" spans="2:12" x14ac:dyDescent="0.3">
      <c r="B21" s="112" t="s">
        <v>269</v>
      </c>
      <c r="C21" s="113">
        <f t="shared" si="1"/>
        <v>0</v>
      </c>
      <c r="D21" s="114"/>
      <c r="E21" s="114"/>
      <c r="F21" s="114"/>
      <c r="G21" s="114"/>
      <c r="H21" s="114"/>
      <c r="I21" s="114"/>
      <c r="J21" s="114"/>
    </row>
    <row r="22" spans="2:12" x14ac:dyDescent="0.3">
      <c r="B22" s="112" t="s">
        <v>398</v>
      </c>
      <c r="C22" s="113">
        <f t="shared" si="1"/>
        <v>0</v>
      </c>
      <c r="D22" s="114"/>
      <c r="E22" s="114"/>
      <c r="F22" s="114"/>
      <c r="G22" s="114"/>
      <c r="H22" s="114"/>
      <c r="I22" s="114"/>
      <c r="J22" s="114"/>
    </row>
    <row r="23" spans="2:12" ht="10.5" x14ac:dyDescent="0.35">
      <c r="B23" s="112" t="s">
        <v>33</v>
      </c>
      <c r="C23" s="113">
        <f t="shared" si="1"/>
        <v>0</v>
      </c>
      <c r="D23" s="114"/>
      <c r="E23" s="114"/>
      <c r="F23" s="114"/>
      <c r="G23" s="114"/>
      <c r="H23" s="114"/>
      <c r="I23" s="114"/>
      <c r="J23" s="114"/>
      <c r="L23" s="115" t="s">
        <v>245</v>
      </c>
    </row>
    <row r="24" spans="2:12" ht="10.5" x14ac:dyDescent="0.35">
      <c r="B24" s="112" t="s">
        <v>45</v>
      </c>
      <c r="C24" s="113">
        <f t="shared" si="1"/>
        <v>0</v>
      </c>
      <c r="D24" s="114"/>
      <c r="E24" s="114"/>
      <c r="F24" s="114"/>
      <c r="G24" s="114"/>
      <c r="H24" s="114"/>
      <c r="I24" s="114"/>
      <c r="J24" s="114"/>
      <c r="L24" s="115"/>
    </row>
    <row r="25" spans="2:12" x14ac:dyDescent="0.3">
      <c r="B25" s="4" t="s">
        <v>35</v>
      </c>
      <c r="C25" s="9">
        <f t="shared" si="1"/>
        <v>0</v>
      </c>
      <c r="D25" s="10"/>
      <c r="E25" s="10"/>
      <c r="F25" s="10"/>
      <c r="G25" s="10"/>
      <c r="H25" s="10"/>
      <c r="I25" s="10"/>
      <c r="J25" s="10"/>
    </row>
    <row r="26" spans="2:12" x14ac:dyDescent="0.3">
      <c r="B26" s="4" t="s">
        <v>46</v>
      </c>
      <c r="C26" s="9">
        <f t="shared" si="1"/>
        <v>0</v>
      </c>
      <c r="D26" s="10"/>
      <c r="E26" s="10"/>
      <c r="F26" s="10"/>
      <c r="G26" s="10"/>
      <c r="H26" s="10"/>
      <c r="I26" s="10"/>
      <c r="J26" s="10"/>
    </row>
    <row r="27" spans="2:12" s="14" customFormat="1" x14ac:dyDescent="0.3">
      <c r="B27" s="12" t="s">
        <v>189</v>
      </c>
      <c r="C27" s="13">
        <f t="shared" si="1"/>
        <v>0</v>
      </c>
      <c r="D27" s="13">
        <f t="shared" ref="D27:J27" si="4">SUM(D5:D8,D25:D26)</f>
        <v>0</v>
      </c>
      <c r="E27" s="13">
        <f t="shared" si="4"/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  <c r="I27" s="13">
        <f t="shared" si="4"/>
        <v>0</v>
      </c>
      <c r="J27" s="13">
        <f t="shared" si="4"/>
        <v>0</v>
      </c>
    </row>
    <row r="28" spans="2:12" x14ac:dyDescent="0.3">
      <c r="B28" s="4" t="s">
        <v>41</v>
      </c>
      <c r="C28" s="9">
        <f t="shared" si="1"/>
        <v>0</v>
      </c>
      <c r="D28" s="10"/>
      <c r="E28" s="10"/>
      <c r="F28" s="10"/>
      <c r="G28" s="10"/>
      <c r="H28" s="10"/>
      <c r="I28" s="10"/>
      <c r="J28" s="10"/>
    </row>
    <row r="29" spans="2:12" x14ac:dyDescent="0.3">
      <c r="B29" s="4" t="s">
        <v>187</v>
      </c>
      <c r="C29" s="9">
        <f t="shared" si="1"/>
        <v>0</v>
      </c>
      <c r="D29" s="10"/>
      <c r="E29" s="10"/>
      <c r="F29" s="10"/>
      <c r="G29" s="10"/>
      <c r="H29" s="10"/>
      <c r="I29" s="10"/>
      <c r="J29" s="10"/>
    </row>
    <row r="30" spans="2:12" ht="11.25" customHeight="1" x14ac:dyDescent="0.3">
      <c r="B30" s="12" t="s">
        <v>188</v>
      </c>
      <c r="C30" s="15">
        <f t="shared" si="1"/>
        <v>0</v>
      </c>
      <c r="D30" s="15">
        <f>SUM(D27:D29)</f>
        <v>0</v>
      </c>
      <c r="E30" s="15">
        <f t="shared" ref="E30:J30" si="5">SUM(E27:E29)</f>
        <v>0</v>
      </c>
      <c r="F30" s="15">
        <f t="shared" si="5"/>
        <v>0</v>
      </c>
      <c r="G30" s="15">
        <f t="shared" si="5"/>
        <v>0</v>
      </c>
      <c r="H30" s="15">
        <f t="shared" si="5"/>
        <v>0</v>
      </c>
      <c r="I30" s="15">
        <f t="shared" si="5"/>
        <v>0</v>
      </c>
      <c r="J30" s="15">
        <f t="shared" si="5"/>
        <v>0</v>
      </c>
    </row>
    <row r="31" spans="2:12" x14ac:dyDescent="0.3">
      <c r="B31" s="4" t="s">
        <v>47</v>
      </c>
      <c r="C31" s="9">
        <f t="shared" si="1"/>
        <v>0</v>
      </c>
      <c r="D31" s="10"/>
      <c r="E31" s="10"/>
      <c r="F31" s="10"/>
      <c r="G31" s="10"/>
      <c r="H31" s="10"/>
      <c r="I31" s="10"/>
      <c r="J31" s="10"/>
    </row>
    <row r="32" spans="2:12" x14ac:dyDescent="0.3">
      <c r="B32" s="5" t="s">
        <v>170</v>
      </c>
      <c r="C32" s="15">
        <f t="shared" si="1"/>
        <v>0</v>
      </c>
      <c r="D32" s="15">
        <f t="shared" ref="D32:J32" si="6">SUM(D30:D31)</f>
        <v>0</v>
      </c>
      <c r="E32" s="15">
        <f t="shared" si="6"/>
        <v>0</v>
      </c>
      <c r="F32" s="15">
        <f t="shared" si="6"/>
        <v>0</v>
      </c>
      <c r="G32" s="15">
        <f t="shared" si="6"/>
        <v>0</v>
      </c>
      <c r="H32" s="15">
        <f t="shared" si="6"/>
        <v>0</v>
      </c>
      <c r="I32" s="15">
        <f t="shared" si="6"/>
        <v>0</v>
      </c>
      <c r="J32" s="15">
        <f t="shared" si="6"/>
        <v>0</v>
      </c>
    </row>
    <row r="33" spans="2:12" x14ac:dyDescent="0.3">
      <c r="C33" s="16"/>
      <c r="D33" s="16"/>
      <c r="E33" s="16"/>
      <c r="F33" s="16"/>
      <c r="G33" s="16"/>
      <c r="H33" s="16"/>
      <c r="I33" s="16"/>
      <c r="J33" s="16"/>
    </row>
    <row r="34" spans="2:12" ht="10.5" x14ac:dyDescent="0.35">
      <c r="B34" s="180" t="s">
        <v>171</v>
      </c>
      <c r="C34" s="181">
        <f>SUM(D34:J34)</f>
        <v>0</v>
      </c>
      <c r="D34" s="181"/>
      <c r="E34" s="181"/>
      <c r="F34" s="181"/>
      <c r="G34" s="181"/>
      <c r="H34" s="181"/>
      <c r="I34" s="181"/>
      <c r="J34" s="181"/>
      <c r="L34" s="115" t="s">
        <v>271</v>
      </c>
    </row>
    <row r="35" spans="2:12" x14ac:dyDescent="0.3">
      <c r="B35" s="180" t="s">
        <v>172</v>
      </c>
      <c r="C35" s="181">
        <f>SUM(D35:J35)</f>
        <v>0</v>
      </c>
      <c r="D35" s="181">
        <f t="shared" ref="D35:J35" si="7">D32-D34</f>
        <v>0</v>
      </c>
      <c r="E35" s="181">
        <f t="shared" si="7"/>
        <v>0</v>
      </c>
      <c r="F35" s="181">
        <f t="shared" si="7"/>
        <v>0</v>
      </c>
      <c r="G35" s="181">
        <f t="shared" si="7"/>
        <v>0</v>
      </c>
      <c r="H35" s="181">
        <f t="shared" si="7"/>
        <v>0</v>
      </c>
      <c r="I35" s="181">
        <f t="shared" si="7"/>
        <v>0</v>
      </c>
      <c r="J35" s="181">
        <f t="shared" si="7"/>
        <v>0</v>
      </c>
    </row>
    <row r="36" spans="2:12" x14ac:dyDescent="0.3">
      <c r="B36" s="18" t="s">
        <v>48</v>
      </c>
    </row>
    <row r="38" spans="2:12" s="2" customFormat="1" x14ac:dyDescent="0.3">
      <c r="B38" s="110" t="s">
        <v>174</v>
      </c>
      <c r="C38" s="111"/>
      <c r="D38" s="111"/>
      <c r="E38" s="111"/>
      <c r="F38" s="111"/>
      <c r="G38" s="111"/>
      <c r="H38" s="111"/>
      <c r="I38" s="111"/>
      <c r="J38" s="111"/>
    </row>
    <row r="39" spans="2:12" x14ac:dyDescent="0.3">
      <c r="B39" s="182" t="s">
        <v>40</v>
      </c>
    </row>
    <row r="40" spans="2:12" x14ac:dyDescent="0.3">
      <c r="B40" s="183" t="s">
        <v>156</v>
      </c>
    </row>
    <row r="41" spans="2:12" x14ac:dyDescent="0.3">
      <c r="B41" s="182" t="s">
        <v>153</v>
      </c>
    </row>
    <row r="42" spans="2:12" x14ac:dyDescent="0.3">
      <c r="B42" s="183" t="s">
        <v>154</v>
      </c>
    </row>
    <row r="43" spans="2:12" x14ac:dyDescent="0.3">
      <c r="B43" s="184" t="s">
        <v>36</v>
      </c>
    </row>
    <row r="44" spans="2:12" x14ac:dyDescent="0.3">
      <c r="B44" s="183" t="s">
        <v>155</v>
      </c>
    </row>
    <row r="45" spans="2:12" x14ac:dyDescent="0.3">
      <c r="B45" s="148" t="s">
        <v>272</v>
      </c>
    </row>
    <row r="46" spans="2:12" x14ac:dyDescent="0.3">
      <c r="B46" s="149" t="s">
        <v>273</v>
      </c>
    </row>
    <row r="47" spans="2:12" x14ac:dyDescent="0.3">
      <c r="B47" s="148" t="s">
        <v>274</v>
      </c>
    </row>
    <row r="48" spans="2:12" x14ac:dyDescent="0.3">
      <c r="B48" s="149" t="s">
        <v>275</v>
      </c>
    </row>
    <row r="49" spans="2:2" x14ac:dyDescent="0.3">
      <c r="B49" s="148" t="s">
        <v>276</v>
      </c>
    </row>
    <row r="50" spans="2:2" x14ac:dyDescent="0.3">
      <c r="B50" s="149" t="s">
        <v>277</v>
      </c>
    </row>
    <row r="51" spans="2:2" x14ac:dyDescent="0.3">
      <c r="B51" s="148" t="s">
        <v>278</v>
      </c>
    </row>
    <row r="52" spans="2:2" x14ac:dyDescent="0.3">
      <c r="B52" s="149" t="s">
        <v>279</v>
      </c>
    </row>
    <row r="53" spans="2:2" x14ac:dyDescent="0.3">
      <c r="B53" s="148" t="s">
        <v>280</v>
      </c>
    </row>
    <row r="54" spans="2:2" x14ac:dyDescent="0.3">
      <c r="B54" s="149" t="s">
        <v>281</v>
      </c>
    </row>
    <row r="55" spans="2:2" x14ac:dyDescent="0.3">
      <c r="B55" s="148" t="s">
        <v>282</v>
      </c>
    </row>
    <row r="56" spans="2:2" x14ac:dyDescent="0.3">
      <c r="B56" s="149" t="s">
        <v>283</v>
      </c>
    </row>
    <row r="57" spans="2:2" x14ac:dyDescent="0.3">
      <c r="B57" s="148" t="s">
        <v>284</v>
      </c>
    </row>
    <row r="58" spans="2:2" x14ac:dyDescent="0.3">
      <c r="B58" s="149" t="s">
        <v>237</v>
      </c>
    </row>
    <row r="59" spans="2:2" x14ac:dyDescent="0.3">
      <c r="B59" s="148" t="s">
        <v>285</v>
      </c>
    </row>
    <row r="60" spans="2:2" x14ac:dyDescent="0.3">
      <c r="B60" s="120" t="s">
        <v>286</v>
      </c>
    </row>
    <row r="61" spans="2:2" x14ac:dyDescent="0.3">
      <c r="B61" s="151" t="s">
        <v>287</v>
      </c>
    </row>
    <row r="62" spans="2:2" x14ac:dyDescent="0.3">
      <c r="B62" s="120" t="s">
        <v>288</v>
      </c>
    </row>
    <row r="63" spans="2:2" x14ac:dyDescent="0.3">
      <c r="B63" s="151" t="s">
        <v>289</v>
      </c>
    </row>
    <row r="64" spans="2:2" x14ac:dyDescent="0.3">
      <c r="B64" s="120" t="s">
        <v>290</v>
      </c>
    </row>
    <row r="65" spans="2:2" x14ac:dyDescent="0.3">
      <c r="B65" s="151" t="s">
        <v>378</v>
      </c>
    </row>
    <row r="66" spans="2:2" x14ac:dyDescent="0.3">
      <c r="B66" s="120" t="s">
        <v>394</v>
      </c>
    </row>
    <row r="67" spans="2:2" x14ac:dyDescent="0.3">
      <c r="B67" s="151" t="s">
        <v>291</v>
      </c>
    </row>
    <row r="68" spans="2:2" x14ac:dyDescent="0.3">
      <c r="B68" s="120" t="s">
        <v>239</v>
      </c>
    </row>
    <row r="69" spans="2:2" x14ac:dyDescent="0.3">
      <c r="B69" s="151" t="s">
        <v>292</v>
      </c>
    </row>
    <row r="70" spans="2:2" x14ac:dyDescent="0.3">
      <c r="B70" s="120" t="s">
        <v>293</v>
      </c>
    </row>
    <row r="71" spans="2:2" x14ac:dyDescent="0.3">
      <c r="B71" s="148" t="s">
        <v>399</v>
      </c>
    </row>
    <row r="72" spans="2:2" x14ac:dyDescent="0.3">
      <c r="B72" s="149" t="s">
        <v>400</v>
      </c>
    </row>
    <row r="73" spans="2:2" x14ac:dyDescent="0.3">
      <c r="B73" s="151" t="s">
        <v>157</v>
      </c>
    </row>
    <row r="74" spans="2:2" x14ac:dyDescent="0.3">
      <c r="B74" s="120" t="s">
        <v>238</v>
      </c>
    </row>
    <row r="75" spans="2:2" x14ac:dyDescent="0.3">
      <c r="B75" s="151" t="s">
        <v>158</v>
      </c>
    </row>
    <row r="76" spans="2:2" x14ac:dyDescent="0.3">
      <c r="B76" s="120" t="s">
        <v>294</v>
      </c>
    </row>
    <row r="77" spans="2:2" x14ac:dyDescent="0.3">
      <c r="B77" s="151" t="s">
        <v>35</v>
      </c>
    </row>
    <row r="78" spans="2:2" x14ac:dyDescent="0.3">
      <c r="B78" s="120" t="s">
        <v>159</v>
      </c>
    </row>
    <row r="79" spans="2:2" x14ac:dyDescent="0.3">
      <c r="B79" s="184" t="s">
        <v>161</v>
      </c>
    </row>
    <row r="80" spans="2:2" x14ac:dyDescent="0.3">
      <c r="B80" s="120" t="s">
        <v>160</v>
      </c>
    </row>
    <row r="81" spans="2:2" x14ac:dyDescent="0.3">
      <c r="B81" s="182" t="s">
        <v>162</v>
      </c>
    </row>
    <row r="82" spans="2:2" x14ac:dyDescent="0.3">
      <c r="B82" s="183" t="s">
        <v>295</v>
      </c>
    </row>
    <row r="83" spans="2:2" x14ac:dyDescent="0.3">
      <c r="B83" s="182" t="s">
        <v>163</v>
      </c>
    </row>
    <row r="84" spans="2:2" x14ac:dyDescent="0.3">
      <c r="B84" s="183" t="s">
        <v>296</v>
      </c>
    </row>
  </sheetData>
  <phoneticPr fontId="5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40"/>
  <sheetViews>
    <sheetView zoomScale="80" zoomScaleNormal="80" workbookViewId="0">
      <selection activeCell="K16" sqref="K16"/>
    </sheetView>
  </sheetViews>
  <sheetFormatPr defaultColWidth="9.1328125" defaultRowHeight="10.15" x14ac:dyDescent="0.3"/>
  <cols>
    <col min="1" max="1" width="2.796875" style="3" customWidth="1"/>
    <col min="2" max="2" width="50.796875" style="3" customWidth="1"/>
    <col min="3" max="8" width="13.796875" style="3" customWidth="1"/>
    <col min="9" max="10" width="5" style="3" bestFit="1" customWidth="1"/>
    <col min="11" max="11" width="12.86328125" style="3" customWidth="1"/>
    <col min="12" max="35" width="5" style="3" bestFit="1" customWidth="1"/>
    <col min="36" max="16384" width="9.1328125" style="3"/>
  </cols>
  <sheetData>
    <row r="1" spans="2:17" ht="10.5" thickBot="1" x14ac:dyDescent="0.35"/>
    <row r="2" spans="2:17" x14ac:dyDescent="0.3">
      <c r="B2" s="20" t="s">
        <v>73</v>
      </c>
      <c r="H2" s="270" t="s">
        <v>74</v>
      </c>
    </row>
    <row r="3" spans="2:17" ht="40.5" x14ac:dyDescent="0.3">
      <c r="B3" s="49" t="s">
        <v>29</v>
      </c>
      <c r="C3" s="50" t="s">
        <v>21</v>
      </c>
      <c r="D3" s="50" t="s">
        <v>61</v>
      </c>
      <c r="E3" s="50" t="s">
        <v>26</v>
      </c>
      <c r="F3" s="50" t="s">
        <v>25</v>
      </c>
      <c r="G3" s="51" t="s">
        <v>28</v>
      </c>
      <c r="H3" s="271" t="s">
        <v>13</v>
      </c>
    </row>
    <row r="4" spans="2:17" x14ac:dyDescent="0.3">
      <c r="B4" s="21" t="s">
        <v>24</v>
      </c>
      <c r="C4" s="22" t="s">
        <v>27</v>
      </c>
      <c r="D4" s="118">
        <f>$E$40-Parametre!$C$15</f>
        <v>0</v>
      </c>
      <c r="E4" s="207" t="s">
        <v>303</v>
      </c>
      <c r="F4" s="22" t="s">
        <v>27</v>
      </c>
      <c r="G4" s="52" t="s">
        <v>27</v>
      </c>
      <c r="H4" s="272">
        <f>'01 Investičné výdavky'!C6</f>
        <v>0</v>
      </c>
      <c r="K4" s="2" t="s">
        <v>166</v>
      </c>
    </row>
    <row r="5" spans="2:17" x14ac:dyDescent="0.3">
      <c r="B5" s="21" t="s">
        <v>260</v>
      </c>
      <c r="C5" s="48">
        <v>100</v>
      </c>
      <c r="D5" s="118">
        <f>$E$40-Parametre!$C$15</f>
        <v>0</v>
      </c>
      <c r="E5" s="22">
        <f>ROUNDDOWN(D5/C5,0)</f>
        <v>0</v>
      </c>
      <c r="F5" s="23">
        <f>C5+(E5*C5)</f>
        <v>100</v>
      </c>
      <c r="G5" s="53">
        <f>(F5-D5)/C5</f>
        <v>1</v>
      </c>
      <c r="H5" s="272">
        <f>G5*'01 Investičné výdavky'!C9</f>
        <v>0</v>
      </c>
    </row>
    <row r="6" spans="2:17" x14ac:dyDescent="0.3">
      <c r="B6" s="21" t="s">
        <v>261</v>
      </c>
      <c r="C6" s="48">
        <v>80</v>
      </c>
      <c r="D6" s="118">
        <f>$E$40-Parametre!$C$15</f>
        <v>0</v>
      </c>
      <c r="E6" s="22">
        <f t="shared" ref="E6:E16" si="0">ROUNDDOWN(D6/C6,0)</f>
        <v>0</v>
      </c>
      <c r="F6" s="23">
        <f t="shared" ref="F6:F18" si="1">C6+(E6*C6)</f>
        <v>80</v>
      </c>
      <c r="G6" s="53">
        <f t="shared" ref="G6:G18" si="2">(F6-D6)/C6</f>
        <v>1</v>
      </c>
      <c r="H6" s="272">
        <f>G6*'01 Investičné výdavky'!C10</f>
        <v>0</v>
      </c>
    </row>
    <row r="7" spans="2:17" x14ac:dyDescent="0.3">
      <c r="B7" s="21" t="s">
        <v>262</v>
      </c>
      <c r="C7" s="48">
        <v>50</v>
      </c>
      <c r="D7" s="118">
        <f>$E$40-Parametre!$C$15</f>
        <v>0</v>
      </c>
      <c r="E7" s="22">
        <f t="shared" si="0"/>
        <v>0</v>
      </c>
      <c r="F7" s="23">
        <f t="shared" si="1"/>
        <v>50</v>
      </c>
      <c r="G7" s="53">
        <f t="shared" si="2"/>
        <v>1</v>
      </c>
      <c r="H7" s="272">
        <f>G7*'01 Investičné výdavky'!C11</f>
        <v>0</v>
      </c>
      <c r="K7" s="3" t="s">
        <v>167</v>
      </c>
    </row>
    <row r="8" spans="2:17" x14ac:dyDescent="0.3">
      <c r="B8" s="21" t="s">
        <v>259</v>
      </c>
      <c r="C8" s="48">
        <v>80</v>
      </c>
      <c r="D8" s="118">
        <f>$E$40-Parametre!$C$15</f>
        <v>0</v>
      </c>
      <c r="E8" s="22">
        <f t="shared" si="0"/>
        <v>0</v>
      </c>
      <c r="F8" s="23">
        <f t="shared" si="1"/>
        <v>80</v>
      </c>
      <c r="G8" s="53">
        <f t="shared" si="2"/>
        <v>1</v>
      </c>
      <c r="H8" s="272">
        <f>G8*'01 Investičné výdavky'!C12</f>
        <v>0</v>
      </c>
      <c r="K8" s="3" t="s">
        <v>168</v>
      </c>
    </row>
    <row r="9" spans="2:17" x14ac:dyDescent="0.3">
      <c r="B9" s="21" t="s">
        <v>263</v>
      </c>
      <c r="C9" s="48">
        <v>60</v>
      </c>
      <c r="D9" s="118">
        <f>$E$40-Parametre!$C$15</f>
        <v>0</v>
      </c>
      <c r="E9" s="22">
        <f t="shared" si="0"/>
        <v>0</v>
      </c>
      <c r="F9" s="23">
        <f t="shared" si="1"/>
        <v>60</v>
      </c>
      <c r="G9" s="53">
        <f t="shared" si="2"/>
        <v>1</v>
      </c>
      <c r="H9" s="272">
        <f>G9*'01 Investičné výdavky'!C13</f>
        <v>0</v>
      </c>
    </row>
    <row r="10" spans="2:17" x14ac:dyDescent="0.3">
      <c r="B10" s="21" t="s">
        <v>264</v>
      </c>
      <c r="C10" s="48">
        <v>40</v>
      </c>
      <c r="D10" s="118">
        <f>$E$40-Parametre!$C$15</f>
        <v>0</v>
      </c>
      <c r="E10" s="22">
        <f t="shared" si="0"/>
        <v>0</v>
      </c>
      <c r="F10" s="23">
        <f t="shared" si="1"/>
        <v>40</v>
      </c>
      <c r="G10" s="53">
        <f t="shared" si="2"/>
        <v>1</v>
      </c>
      <c r="H10" s="272">
        <f>G10*'01 Investičné výdavky'!C14</f>
        <v>0</v>
      </c>
    </row>
    <row r="11" spans="2:17" x14ac:dyDescent="0.3">
      <c r="B11" s="21" t="s">
        <v>265</v>
      </c>
      <c r="C11" s="48">
        <v>40</v>
      </c>
      <c r="D11" s="118">
        <f>$E$40-Parametre!$C$15</f>
        <v>0</v>
      </c>
      <c r="E11" s="22">
        <f t="shared" si="0"/>
        <v>0</v>
      </c>
      <c r="F11" s="23">
        <f t="shared" si="1"/>
        <v>40</v>
      </c>
      <c r="G11" s="53">
        <f t="shared" si="2"/>
        <v>1</v>
      </c>
      <c r="H11" s="272">
        <f>G11*'01 Investičné výdavky'!C15</f>
        <v>0</v>
      </c>
    </row>
    <row r="12" spans="2:17" x14ac:dyDescent="0.3">
      <c r="B12" s="21" t="s">
        <v>266</v>
      </c>
      <c r="C12" s="48">
        <v>50</v>
      </c>
      <c r="D12" s="118">
        <f>$E$40-Parametre!$C$15</f>
        <v>0</v>
      </c>
      <c r="E12" s="22">
        <f t="shared" si="0"/>
        <v>0</v>
      </c>
      <c r="F12" s="23">
        <f t="shared" si="1"/>
        <v>50</v>
      </c>
      <c r="G12" s="53">
        <f t="shared" si="2"/>
        <v>1</v>
      </c>
      <c r="H12" s="272">
        <f>G12*'01 Investičné výdavky'!C16</f>
        <v>0</v>
      </c>
    </row>
    <row r="13" spans="2:17" x14ac:dyDescent="0.3">
      <c r="B13" s="21" t="s">
        <v>267</v>
      </c>
      <c r="C13" s="48">
        <v>50</v>
      </c>
      <c r="D13" s="118">
        <f>$E$40-Parametre!$C$15</f>
        <v>0</v>
      </c>
      <c r="E13" s="22">
        <f t="shared" si="0"/>
        <v>0</v>
      </c>
      <c r="F13" s="23">
        <f t="shared" si="1"/>
        <v>50</v>
      </c>
      <c r="G13" s="53">
        <f t="shared" si="2"/>
        <v>1</v>
      </c>
      <c r="H13" s="272">
        <f>G13*'01 Investičné výdavky'!C17</f>
        <v>0</v>
      </c>
    </row>
    <row r="14" spans="2:17" ht="10.5" x14ac:dyDescent="0.35">
      <c r="B14" s="21" t="s">
        <v>256</v>
      </c>
      <c r="C14" s="48">
        <v>50</v>
      </c>
      <c r="D14" s="118">
        <f>$E$40-Parametre!$C$15</f>
        <v>0</v>
      </c>
      <c r="E14" s="22">
        <f t="shared" si="0"/>
        <v>0</v>
      </c>
      <c r="F14" s="23">
        <f t="shared" si="1"/>
        <v>50</v>
      </c>
      <c r="G14" s="53">
        <f t="shared" si="2"/>
        <v>1</v>
      </c>
      <c r="H14" s="272">
        <f>G14*'01 Investičné výdavky'!C18</f>
        <v>0</v>
      </c>
      <c r="J14" s="115"/>
      <c r="K14" s="16"/>
    </row>
    <row r="15" spans="2:17" ht="10.5" x14ac:dyDescent="0.35">
      <c r="B15" s="21" t="s">
        <v>379</v>
      </c>
      <c r="C15" s="48">
        <v>40</v>
      </c>
      <c r="D15" s="118">
        <f>$E$40-Parametre!$C$15</f>
        <v>0</v>
      </c>
      <c r="E15" s="22">
        <f t="shared" si="0"/>
        <v>0</v>
      </c>
      <c r="F15" s="23">
        <f t="shared" si="1"/>
        <v>40</v>
      </c>
      <c r="G15" s="53">
        <f t="shared" si="2"/>
        <v>1</v>
      </c>
      <c r="H15" s="272">
        <f>G15*'01 Investičné výdavky'!C19</f>
        <v>0</v>
      </c>
      <c r="J15" s="115"/>
      <c r="K15" s="16"/>
    </row>
    <row r="16" spans="2:17" ht="10.5" x14ac:dyDescent="0.35">
      <c r="B16" s="21" t="s">
        <v>268</v>
      </c>
      <c r="C16" s="48">
        <v>15</v>
      </c>
      <c r="D16" s="118">
        <f>$E$40-Parametre!$C$15</f>
        <v>0</v>
      </c>
      <c r="E16" s="22">
        <f t="shared" si="0"/>
        <v>0</v>
      </c>
      <c r="F16" s="23">
        <f t="shared" si="1"/>
        <v>15</v>
      </c>
      <c r="G16" s="53">
        <f t="shared" si="2"/>
        <v>1</v>
      </c>
      <c r="H16" s="272">
        <f>G16*'01 Investičné výdavky'!C20</f>
        <v>0</v>
      </c>
      <c r="J16" s="115" t="s">
        <v>164</v>
      </c>
      <c r="K16" s="185">
        <f>'01 Investičné výdavky'!C20*1</f>
        <v>0</v>
      </c>
      <c r="L16" s="186">
        <f t="shared" ref="L16" si="3">E16</f>
        <v>0</v>
      </c>
      <c r="M16" s="186" t="s">
        <v>297</v>
      </c>
      <c r="N16" s="186"/>
      <c r="O16" s="186"/>
      <c r="P16" s="186"/>
      <c r="Q16" s="186"/>
    </row>
    <row r="17" spans="2:18" ht="10.5" x14ac:dyDescent="0.35">
      <c r="B17" s="21" t="s">
        <v>269</v>
      </c>
      <c r="C17" s="48">
        <v>30</v>
      </c>
      <c r="D17" s="118">
        <f>$E$40-Parametre!$C$15</f>
        <v>0</v>
      </c>
      <c r="E17" s="22">
        <f>ROUNDDOWN(D17/C17,0)</f>
        <v>0</v>
      </c>
      <c r="F17" s="23">
        <f t="shared" si="1"/>
        <v>30</v>
      </c>
      <c r="G17" s="53">
        <f t="shared" si="2"/>
        <v>1</v>
      </c>
      <c r="H17" s="272">
        <f>G17*'01 Investičné výdavky'!C21</f>
        <v>0</v>
      </c>
      <c r="J17" s="274"/>
      <c r="K17" s="275"/>
      <c r="L17" s="2"/>
      <c r="M17" s="2"/>
      <c r="N17" s="2"/>
      <c r="O17" s="2"/>
      <c r="P17" s="2"/>
      <c r="Q17" s="2"/>
      <c r="R17" s="2"/>
    </row>
    <row r="18" spans="2:18" ht="10.9" thickBot="1" x14ac:dyDescent="0.4">
      <c r="B18" s="21" t="s">
        <v>398</v>
      </c>
      <c r="C18" s="48">
        <v>10</v>
      </c>
      <c r="D18" s="118">
        <f>$E$40-Parametre!$C$15</f>
        <v>0</v>
      </c>
      <c r="E18" s="22">
        <f>ROUNDDOWN(D18/C18,0)</f>
        <v>0</v>
      </c>
      <c r="F18" s="23">
        <f t="shared" si="1"/>
        <v>10</v>
      </c>
      <c r="G18" s="53">
        <f t="shared" si="2"/>
        <v>1</v>
      </c>
      <c r="H18" s="273">
        <f>G18*'01 Investičné výdavky'!C22</f>
        <v>0</v>
      </c>
      <c r="J18" s="115" t="s">
        <v>164</v>
      </c>
      <c r="K18" s="185">
        <f>'01 Investičné výdavky'!C22*1</f>
        <v>0</v>
      </c>
      <c r="L18" s="186">
        <f t="shared" ref="L18" si="4">E18</f>
        <v>0</v>
      </c>
      <c r="M18" s="186" t="s">
        <v>297</v>
      </c>
      <c r="N18" s="186"/>
      <c r="O18" s="186"/>
      <c r="P18" s="186"/>
      <c r="Q18" s="186"/>
    </row>
    <row r="19" spans="2:18" ht="10.5" thickBot="1" x14ac:dyDescent="0.35">
      <c r="B19" s="5" t="s">
        <v>13</v>
      </c>
      <c r="C19" s="4"/>
      <c r="D19" s="17"/>
      <c r="E19" s="4"/>
      <c r="F19" s="4"/>
      <c r="G19" s="35"/>
      <c r="H19" s="152">
        <f>SUM(H4:H17)</f>
        <v>0</v>
      </c>
      <c r="K19" s="3" t="s">
        <v>165</v>
      </c>
    </row>
    <row r="20" spans="2:18" x14ac:dyDescent="0.3">
      <c r="B20" s="24"/>
    </row>
    <row r="22" spans="2:18" x14ac:dyDescent="0.3">
      <c r="B22" s="20" t="s">
        <v>252</v>
      </c>
    </row>
    <row r="23" spans="2:18" ht="26" customHeight="1" x14ac:dyDescent="0.3">
      <c r="B23" s="49" t="s">
        <v>253</v>
      </c>
      <c r="C23" s="50" t="s">
        <v>21</v>
      </c>
      <c r="D23" s="50" t="s">
        <v>254</v>
      </c>
      <c r="E23" s="50" t="s">
        <v>255</v>
      </c>
    </row>
    <row r="24" spans="2:18" x14ac:dyDescent="0.3">
      <c r="B24" s="21" t="s">
        <v>260</v>
      </c>
      <c r="C24" s="48">
        <v>100</v>
      </c>
      <c r="D24" s="136">
        <f>'01 Investičné výdavky'!C9</f>
        <v>0</v>
      </c>
      <c r="E24" s="123" t="e">
        <f t="shared" ref="E24:E37" si="5">ROUND(D24/$D$38,2)</f>
        <v>#DIV/0!</v>
      </c>
    </row>
    <row r="25" spans="2:18" x14ac:dyDescent="0.3">
      <c r="B25" s="21" t="s">
        <v>261</v>
      </c>
      <c r="C25" s="48">
        <v>80</v>
      </c>
      <c r="D25" s="136">
        <f>'01 Investičné výdavky'!C10</f>
        <v>0</v>
      </c>
      <c r="E25" s="208" t="e">
        <f t="shared" si="5"/>
        <v>#DIV/0!</v>
      </c>
    </row>
    <row r="26" spans="2:18" x14ac:dyDescent="0.3">
      <c r="B26" s="21" t="s">
        <v>262</v>
      </c>
      <c r="C26" s="48">
        <v>50</v>
      </c>
      <c r="D26" s="136">
        <f>'01 Investičné výdavky'!C11</f>
        <v>0</v>
      </c>
      <c r="E26" s="208" t="e">
        <f t="shared" si="5"/>
        <v>#DIV/0!</v>
      </c>
    </row>
    <row r="27" spans="2:18" x14ac:dyDescent="0.3">
      <c r="B27" s="21" t="s">
        <v>259</v>
      </c>
      <c r="C27" s="48">
        <v>80</v>
      </c>
      <c r="D27" s="136">
        <f>'01 Investičné výdavky'!C12</f>
        <v>0</v>
      </c>
      <c r="E27" s="208" t="e">
        <f t="shared" si="5"/>
        <v>#DIV/0!</v>
      </c>
    </row>
    <row r="28" spans="2:18" x14ac:dyDescent="0.3">
      <c r="B28" s="21" t="s">
        <v>263</v>
      </c>
      <c r="C28" s="48">
        <v>60</v>
      </c>
      <c r="D28" s="136">
        <f>'01 Investičné výdavky'!C13</f>
        <v>0</v>
      </c>
      <c r="E28" s="208" t="e">
        <f t="shared" si="5"/>
        <v>#DIV/0!</v>
      </c>
    </row>
    <row r="29" spans="2:18" x14ac:dyDescent="0.3">
      <c r="B29" s="21" t="s">
        <v>264</v>
      </c>
      <c r="C29" s="48">
        <v>40</v>
      </c>
      <c r="D29" s="136">
        <f>'01 Investičné výdavky'!C14</f>
        <v>0</v>
      </c>
      <c r="E29" s="208" t="e">
        <f t="shared" si="5"/>
        <v>#DIV/0!</v>
      </c>
    </row>
    <row r="30" spans="2:18" x14ac:dyDescent="0.3">
      <c r="B30" s="21" t="s">
        <v>265</v>
      </c>
      <c r="C30" s="48">
        <v>40</v>
      </c>
      <c r="D30" s="136">
        <f>'01 Investičné výdavky'!C15</f>
        <v>0</v>
      </c>
      <c r="E30" s="208" t="e">
        <f t="shared" si="5"/>
        <v>#DIV/0!</v>
      </c>
    </row>
    <row r="31" spans="2:18" x14ac:dyDescent="0.3">
      <c r="B31" s="21" t="s">
        <v>266</v>
      </c>
      <c r="C31" s="48">
        <v>50</v>
      </c>
      <c r="D31" s="136">
        <f>'01 Investičné výdavky'!C16</f>
        <v>0</v>
      </c>
      <c r="E31" s="208" t="e">
        <f t="shared" si="5"/>
        <v>#DIV/0!</v>
      </c>
    </row>
    <row r="32" spans="2:18" x14ac:dyDescent="0.3">
      <c r="B32" s="21" t="s">
        <v>267</v>
      </c>
      <c r="C32" s="48">
        <v>50</v>
      </c>
      <c r="D32" s="136">
        <f>'01 Investičné výdavky'!C17</f>
        <v>0</v>
      </c>
      <c r="E32" s="208" t="e">
        <f t="shared" si="5"/>
        <v>#DIV/0!</v>
      </c>
    </row>
    <row r="33" spans="2:5" x14ac:dyDescent="0.3">
      <c r="B33" s="21" t="s">
        <v>256</v>
      </c>
      <c r="C33" s="48">
        <v>50</v>
      </c>
      <c r="D33" s="136">
        <f>'01 Investičné výdavky'!C18</f>
        <v>0</v>
      </c>
      <c r="E33" s="208" t="e">
        <f t="shared" si="5"/>
        <v>#DIV/0!</v>
      </c>
    </row>
    <row r="34" spans="2:5" x14ac:dyDescent="0.3">
      <c r="B34" s="21" t="s">
        <v>379</v>
      </c>
      <c r="C34" s="48">
        <v>40</v>
      </c>
      <c r="D34" s="136">
        <f>'01 Investičné výdavky'!C19</f>
        <v>0</v>
      </c>
      <c r="E34" s="208" t="e">
        <f t="shared" si="5"/>
        <v>#DIV/0!</v>
      </c>
    </row>
    <row r="35" spans="2:5" x14ac:dyDescent="0.3">
      <c r="B35" s="21" t="s">
        <v>268</v>
      </c>
      <c r="C35" s="48">
        <v>15</v>
      </c>
      <c r="D35" s="136">
        <f>'01 Investičné výdavky'!C20</f>
        <v>0</v>
      </c>
      <c r="E35" s="208" t="e">
        <f t="shared" si="5"/>
        <v>#DIV/0!</v>
      </c>
    </row>
    <row r="36" spans="2:5" x14ac:dyDescent="0.3">
      <c r="B36" s="21" t="s">
        <v>269</v>
      </c>
      <c r="C36" s="48">
        <v>30</v>
      </c>
      <c r="D36" s="136">
        <f>'01 Investičné výdavky'!C21</f>
        <v>0</v>
      </c>
      <c r="E36" s="208" t="e">
        <f t="shared" si="5"/>
        <v>#DIV/0!</v>
      </c>
    </row>
    <row r="37" spans="2:5" x14ac:dyDescent="0.3">
      <c r="B37" s="268" t="s">
        <v>398</v>
      </c>
      <c r="C37" s="269">
        <v>10</v>
      </c>
      <c r="D37" s="136">
        <f>'01 Investičné výdavky'!C22</f>
        <v>0</v>
      </c>
      <c r="E37" s="208" t="e">
        <f t="shared" si="5"/>
        <v>#DIV/0!</v>
      </c>
    </row>
    <row r="38" spans="2:5" ht="10.5" thickBot="1" x14ac:dyDescent="0.35">
      <c r="B38" s="168"/>
      <c r="C38" s="169"/>
      <c r="D38" s="170">
        <f>SUM(D24:D36)</f>
        <v>0</v>
      </c>
      <c r="E38" s="169"/>
    </row>
    <row r="39" spans="2:5" x14ac:dyDescent="0.3">
      <c r="B39" s="171" t="s">
        <v>257</v>
      </c>
      <c r="C39" s="172"/>
      <c r="D39" s="173"/>
      <c r="E39" s="174">
        <f>IFERROR(ROUND(SUMPRODUCT(C24:C37,E24:E37),0),0)</f>
        <v>0</v>
      </c>
    </row>
    <row r="40" spans="2:5" ht="10.5" thickBot="1" x14ac:dyDescent="0.35">
      <c r="B40" s="175" t="s">
        <v>258</v>
      </c>
      <c r="C40" s="176"/>
      <c r="D40" s="177"/>
      <c r="E40" s="178">
        <f>IF(E39&lt;=Parametre!C16,ROUND(E39+Parametre!C15,0),30)</f>
        <v>2</v>
      </c>
    </row>
  </sheetData>
  <phoneticPr fontId="5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G45"/>
  <sheetViews>
    <sheetView zoomScale="90" zoomScaleNormal="90" workbookViewId="0">
      <selection activeCell="L50" sqref="L50"/>
    </sheetView>
  </sheetViews>
  <sheetFormatPr defaultColWidth="9.1328125" defaultRowHeight="10.15" x14ac:dyDescent="0.3"/>
  <cols>
    <col min="1" max="1" width="2" style="3" customWidth="1"/>
    <col min="2" max="2" width="31.3984375" style="3" customWidth="1"/>
    <col min="3" max="3" width="8.59765625" style="3" customWidth="1"/>
    <col min="4" max="33" width="6.59765625" style="3" customWidth="1"/>
    <col min="34" max="16384" width="9.1328125" style="3"/>
  </cols>
  <sheetData>
    <row r="2" spans="2:33" x14ac:dyDescent="0.3"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2:33" x14ac:dyDescent="0.3">
      <c r="B3" s="5" t="s">
        <v>49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</row>
    <row r="4" spans="2:33" x14ac:dyDescent="0.3">
      <c r="B4" s="7" t="s">
        <v>30</v>
      </c>
      <c r="C4" s="179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AG4" si="0">$D$4+G3</f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  <c r="S4" s="8">
        <f t="shared" si="0"/>
        <v>2040</v>
      </c>
      <c r="T4" s="8">
        <f t="shared" si="0"/>
        <v>2041</v>
      </c>
      <c r="U4" s="8">
        <f t="shared" si="0"/>
        <v>2042</v>
      </c>
      <c r="V4" s="8">
        <f t="shared" si="0"/>
        <v>2043</v>
      </c>
      <c r="W4" s="8">
        <f t="shared" si="0"/>
        <v>2044</v>
      </c>
      <c r="X4" s="8">
        <f t="shared" si="0"/>
        <v>2045</v>
      </c>
      <c r="Y4" s="8">
        <f t="shared" si="0"/>
        <v>2046</v>
      </c>
      <c r="Z4" s="8">
        <f t="shared" si="0"/>
        <v>2047</v>
      </c>
      <c r="AA4" s="8">
        <f t="shared" si="0"/>
        <v>2048</v>
      </c>
      <c r="AB4" s="8">
        <f t="shared" si="0"/>
        <v>2049</v>
      </c>
      <c r="AC4" s="8">
        <f t="shared" si="0"/>
        <v>2050</v>
      </c>
      <c r="AD4" s="8">
        <f t="shared" si="0"/>
        <v>2051</v>
      </c>
      <c r="AE4" s="8">
        <f t="shared" si="0"/>
        <v>2052</v>
      </c>
      <c r="AF4" s="8">
        <f t="shared" si="0"/>
        <v>2053</v>
      </c>
      <c r="AG4" s="8">
        <f t="shared" si="0"/>
        <v>2054</v>
      </c>
    </row>
    <row r="5" spans="2:33" x14ac:dyDescent="0.3">
      <c r="B5" s="4" t="s">
        <v>401</v>
      </c>
      <c r="C5" s="9">
        <f t="shared" ref="C5:C13" si="1">SUM(D5:AG5)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2:33" x14ac:dyDescent="0.3">
      <c r="B6" s="4" t="s">
        <v>402</v>
      </c>
      <c r="C6" s="9">
        <f t="shared" si="1"/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2:33" x14ac:dyDescent="0.3">
      <c r="B7" s="4" t="s">
        <v>403</v>
      </c>
      <c r="C7" s="9">
        <f t="shared" si="1"/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2:33" x14ac:dyDescent="0.3">
      <c r="B8" s="4" t="s">
        <v>404</v>
      </c>
      <c r="C8" s="9">
        <f t="shared" si="1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2:33" x14ac:dyDescent="0.3">
      <c r="B9" s="4" t="s">
        <v>31</v>
      </c>
      <c r="C9" s="9">
        <f t="shared" si="1"/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2:33" x14ac:dyDescent="0.3">
      <c r="B10" s="5" t="s">
        <v>240</v>
      </c>
      <c r="C10" s="15">
        <f t="shared" si="1"/>
        <v>0</v>
      </c>
      <c r="D10" s="15">
        <f t="shared" ref="D10:AG10" si="2">SUM(D5:D9)</f>
        <v>0</v>
      </c>
      <c r="E10" s="15">
        <f t="shared" si="2"/>
        <v>0</v>
      </c>
      <c r="F10" s="15">
        <f t="shared" si="2"/>
        <v>0</v>
      </c>
      <c r="G10" s="15">
        <f t="shared" si="2"/>
        <v>0</v>
      </c>
      <c r="H10" s="15">
        <f t="shared" si="2"/>
        <v>0</v>
      </c>
      <c r="I10" s="15">
        <f t="shared" si="2"/>
        <v>0</v>
      </c>
      <c r="J10" s="15">
        <f t="shared" si="2"/>
        <v>0</v>
      </c>
      <c r="K10" s="15">
        <f t="shared" si="2"/>
        <v>0</v>
      </c>
      <c r="L10" s="15">
        <f t="shared" si="2"/>
        <v>0</v>
      </c>
      <c r="M10" s="15">
        <f t="shared" si="2"/>
        <v>0</v>
      </c>
      <c r="N10" s="15">
        <f t="shared" si="2"/>
        <v>0</v>
      </c>
      <c r="O10" s="15">
        <f t="shared" si="2"/>
        <v>0</v>
      </c>
      <c r="P10" s="15">
        <f t="shared" si="2"/>
        <v>0</v>
      </c>
      <c r="Q10" s="15">
        <f t="shared" si="2"/>
        <v>0</v>
      </c>
      <c r="R10" s="15">
        <f t="shared" si="2"/>
        <v>0</v>
      </c>
      <c r="S10" s="15">
        <f t="shared" si="2"/>
        <v>0</v>
      </c>
      <c r="T10" s="15">
        <f t="shared" si="2"/>
        <v>0</v>
      </c>
      <c r="U10" s="15">
        <f t="shared" si="2"/>
        <v>0</v>
      </c>
      <c r="V10" s="15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5">
        <f t="shared" si="2"/>
        <v>0</v>
      </c>
      <c r="AA10" s="15">
        <f t="shared" si="2"/>
        <v>0</v>
      </c>
      <c r="AB10" s="15">
        <f t="shared" si="2"/>
        <v>0</v>
      </c>
      <c r="AC10" s="15">
        <f t="shared" si="2"/>
        <v>0</v>
      </c>
      <c r="AD10" s="15">
        <f t="shared" si="2"/>
        <v>0</v>
      </c>
      <c r="AE10" s="15">
        <f t="shared" si="2"/>
        <v>0</v>
      </c>
      <c r="AF10" s="15">
        <f t="shared" si="2"/>
        <v>0</v>
      </c>
      <c r="AG10" s="15">
        <f t="shared" si="2"/>
        <v>0</v>
      </c>
    </row>
    <row r="11" spans="2:33" x14ac:dyDescent="0.3">
      <c r="B11" s="17" t="s">
        <v>53</v>
      </c>
      <c r="C11" s="9">
        <f t="shared" si="1"/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2:33" ht="10.5" thickBot="1" x14ac:dyDescent="0.35">
      <c r="B12" s="28" t="s">
        <v>51</v>
      </c>
      <c r="C12" s="29">
        <f t="shared" si="1"/>
        <v>0</v>
      </c>
      <c r="D12" s="29">
        <f t="shared" ref="D12:AG12" si="3">SUM(D11:D11)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29">
        <f t="shared" si="3"/>
        <v>0</v>
      </c>
      <c r="P12" s="29">
        <f t="shared" si="3"/>
        <v>0</v>
      </c>
      <c r="Q12" s="29">
        <f t="shared" si="3"/>
        <v>0</v>
      </c>
      <c r="R12" s="29">
        <f t="shared" si="3"/>
        <v>0</v>
      </c>
      <c r="S12" s="29">
        <f t="shared" si="3"/>
        <v>0</v>
      </c>
      <c r="T12" s="29">
        <f t="shared" si="3"/>
        <v>0</v>
      </c>
      <c r="U12" s="29">
        <f t="shared" si="3"/>
        <v>0</v>
      </c>
      <c r="V12" s="29">
        <f t="shared" si="3"/>
        <v>0</v>
      </c>
      <c r="W12" s="29">
        <f t="shared" si="3"/>
        <v>0</v>
      </c>
      <c r="X12" s="29">
        <f t="shared" si="3"/>
        <v>0</v>
      </c>
      <c r="Y12" s="29">
        <f t="shared" si="3"/>
        <v>0</v>
      </c>
      <c r="Z12" s="29">
        <f t="shared" si="3"/>
        <v>0</v>
      </c>
      <c r="AA12" s="29">
        <f t="shared" si="3"/>
        <v>0</v>
      </c>
      <c r="AB12" s="29">
        <f t="shared" si="3"/>
        <v>0</v>
      </c>
      <c r="AC12" s="29">
        <f t="shared" si="3"/>
        <v>0</v>
      </c>
      <c r="AD12" s="29">
        <f t="shared" si="3"/>
        <v>0</v>
      </c>
      <c r="AE12" s="29">
        <f t="shared" si="3"/>
        <v>0</v>
      </c>
      <c r="AF12" s="29">
        <f t="shared" si="3"/>
        <v>0</v>
      </c>
      <c r="AG12" s="29">
        <f t="shared" si="3"/>
        <v>0</v>
      </c>
    </row>
    <row r="13" spans="2:33" ht="10.5" thickTop="1" x14ac:dyDescent="0.3">
      <c r="B13" s="30" t="s">
        <v>50</v>
      </c>
      <c r="C13" s="31">
        <f t="shared" si="1"/>
        <v>0</v>
      </c>
      <c r="D13" s="31">
        <f t="shared" ref="D13:AG13" si="4">SUM(D10,D12)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31">
        <f t="shared" si="4"/>
        <v>0</v>
      </c>
      <c r="P13" s="31">
        <f t="shared" si="4"/>
        <v>0</v>
      </c>
      <c r="Q13" s="31">
        <f t="shared" si="4"/>
        <v>0</v>
      </c>
      <c r="R13" s="31">
        <f t="shared" si="4"/>
        <v>0</v>
      </c>
      <c r="S13" s="31">
        <f t="shared" si="4"/>
        <v>0</v>
      </c>
      <c r="T13" s="31">
        <f t="shared" si="4"/>
        <v>0</v>
      </c>
      <c r="U13" s="31">
        <f t="shared" si="4"/>
        <v>0</v>
      </c>
      <c r="V13" s="31">
        <f t="shared" si="4"/>
        <v>0</v>
      </c>
      <c r="W13" s="31">
        <f t="shared" si="4"/>
        <v>0</v>
      </c>
      <c r="X13" s="31">
        <f t="shared" si="4"/>
        <v>0</v>
      </c>
      <c r="Y13" s="31">
        <f t="shared" si="4"/>
        <v>0</v>
      </c>
      <c r="Z13" s="31">
        <f t="shared" si="4"/>
        <v>0</v>
      </c>
      <c r="AA13" s="31">
        <f t="shared" si="4"/>
        <v>0</v>
      </c>
      <c r="AB13" s="31">
        <f t="shared" si="4"/>
        <v>0</v>
      </c>
      <c r="AC13" s="31">
        <f t="shared" si="4"/>
        <v>0</v>
      </c>
      <c r="AD13" s="31">
        <f t="shared" si="4"/>
        <v>0</v>
      </c>
      <c r="AE13" s="31">
        <f t="shared" si="4"/>
        <v>0</v>
      </c>
      <c r="AF13" s="31">
        <f t="shared" si="4"/>
        <v>0</v>
      </c>
      <c r="AG13" s="31">
        <f t="shared" si="4"/>
        <v>0</v>
      </c>
    </row>
    <row r="16" spans="2:33" x14ac:dyDescent="0.3">
      <c r="C16" s="4"/>
      <c r="D16" s="4" t="s">
        <v>9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x14ac:dyDescent="0.3">
      <c r="B17" s="5" t="s">
        <v>54</v>
      </c>
      <c r="C17" s="5"/>
      <c r="D17" s="6">
        <v>1</v>
      </c>
      <c r="E17" s="6">
        <v>2</v>
      </c>
      <c r="F17" s="6">
        <v>3</v>
      </c>
      <c r="G17" s="6">
        <v>4</v>
      </c>
      <c r="H17" s="6">
        <v>5</v>
      </c>
      <c r="I17" s="6">
        <v>6</v>
      </c>
      <c r="J17" s="6">
        <v>7</v>
      </c>
      <c r="K17" s="6">
        <v>8</v>
      </c>
      <c r="L17" s="6">
        <v>9</v>
      </c>
      <c r="M17" s="6">
        <v>10</v>
      </c>
      <c r="N17" s="6">
        <v>11</v>
      </c>
      <c r="O17" s="6">
        <v>12</v>
      </c>
      <c r="P17" s="6">
        <v>13</v>
      </c>
      <c r="Q17" s="6">
        <v>14</v>
      </c>
      <c r="R17" s="6">
        <v>15</v>
      </c>
      <c r="S17" s="6">
        <v>16</v>
      </c>
      <c r="T17" s="6">
        <v>17</v>
      </c>
      <c r="U17" s="6">
        <v>18</v>
      </c>
      <c r="V17" s="6">
        <v>19</v>
      </c>
      <c r="W17" s="6">
        <v>20</v>
      </c>
      <c r="X17" s="6">
        <v>21</v>
      </c>
      <c r="Y17" s="6">
        <v>22</v>
      </c>
      <c r="Z17" s="6">
        <v>23</v>
      </c>
      <c r="AA17" s="6">
        <v>24</v>
      </c>
      <c r="AB17" s="6">
        <v>25</v>
      </c>
      <c r="AC17" s="6">
        <v>26</v>
      </c>
      <c r="AD17" s="6">
        <v>27</v>
      </c>
      <c r="AE17" s="6">
        <v>28</v>
      </c>
      <c r="AF17" s="6">
        <v>29</v>
      </c>
      <c r="AG17" s="6">
        <v>30</v>
      </c>
    </row>
    <row r="18" spans="2:33" x14ac:dyDescent="0.3">
      <c r="B18" s="7" t="s">
        <v>32</v>
      </c>
      <c r="C18" s="179" t="s">
        <v>8</v>
      </c>
      <c r="D18" s="8">
        <f>D4</f>
        <v>2025</v>
      </c>
      <c r="E18" s="8">
        <f>$D$4+D17</f>
        <v>2026</v>
      </c>
      <c r="F18" s="8">
        <f>$D$4+E17</f>
        <v>2027</v>
      </c>
      <c r="G18" s="8">
        <f>$D$4+F17</f>
        <v>2028</v>
      </c>
      <c r="H18" s="8">
        <f t="shared" ref="H18:AG18" si="5">$D$4+G17</f>
        <v>2029</v>
      </c>
      <c r="I18" s="8">
        <f t="shared" si="5"/>
        <v>2030</v>
      </c>
      <c r="J18" s="8">
        <f t="shared" si="5"/>
        <v>2031</v>
      </c>
      <c r="K18" s="8">
        <f t="shared" si="5"/>
        <v>2032</v>
      </c>
      <c r="L18" s="8">
        <f t="shared" si="5"/>
        <v>2033</v>
      </c>
      <c r="M18" s="8">
        <f t="shared" si="5"/>
        <v>2034</v>
      </c>
      <c r="N18" s="8">
        <f t="shared" si="5"/>
        <v>2035</v>
      </c>
      <c r="O18" s="8">
        <f t="shared" si="5"/>
        <v>2036</v>
      </c>
      <c r="P18" s="8">
        <f t="shared" si="5"/>
        <v>2037</v>
      </c>
      <c r="Q18" s="8">
        <f t="shared" si="5"/>
        <v>2038</v>
      </c>
      <c r="R18" s="8">
        <f t="shared" si="5"/>
        <v>2039</v>
      </c>
      <c r="S18" s="8">
        <f t="shared" si="5"/>
        <v>2040</v>
      </c>
      <c r="T18" s="8">
        <f t="shared" si="5"/>
        <v>2041</v>
      </c>
      <c r="U18" s="8">
        <f t="shared" si="5"/>
        <v>2042</v>
      </c>
      <c r="V18" s="8">
        <f t="shared" si="5"/>
        <v>2043</v>
      </c>
      <c r="W18" s="8">
        <f t="shared" si="5"/>
        <v>2044</v>
      </c>
      <c r="X18" s="8">
        <f t="shared" si="5"/>
        <v>2045</v>
      </c>
      <c r="Y18" s="8">
        <f t="shared" si="5"/>
        <v>2046</v>
      </c>
      <c r="Z18" s="8">
        <f t="shared" si="5"/>
        <v>2047</v>
      </c>
      <c r="AA18" s="8">
        <f t="shared" si="5"/>
        <v>2048</v>
      </c>
      <c r="AB18" s="8">
        <f t="shared" si="5"/>
        <v>2049</v>
      </c>
      <c r="AC18" s="8">
        <f t="shared" si="5"/>
        <v>2050</v>
      </c>
      <c r="AD18" s="8">
        <f t="shared" si="5"/>
        <v>2051</v>
      </c>
      <c r="AE18" s="8">
        <f t="shared" si="5"/>
        <v>2052</v>
      </c>
      <c r="AF18" s="8">
        <f t="shared" si="5"/>
        <v>2053</v>
      </c>
      <c r="AG18" s="8">
        <f t="shared" si="5"/>
        <v>2054</v>
      </c>
    </row>
    <row r="19" spans="2:33" x14ac:dyDescent="0.3">
      <c r="B19" s="4" t="str">
        <f>B5</f>
        <v>Bežná údržba, čistenie, upratovanie*</v>
      </c>
      <c r="C19" s="9">
        <f>SUM(D19:AG19)</f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2:33" x14ac:dyDescent="0.3">
      <c r="B20" s="4" t="str">
        <f t="shared" ref="B20:B22" si="6">B6</f>
        <v>Prenájom pozemkov*</v>
      </c>
      <c r="C20" s="9">
        <f t="shared" ref="C20:C27" si="7">SUM(D20:AG20)</f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2:33" x14ac:dyDescent="0.3">
      <c r="B21" s="4" t="str">
        <f t="shared" si="6"/>
        <v>Osvetlenie zastávok*</v>
      </c>
      <c r="C21" s="9">
        <f t="shared" si="7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2:33" x14ac:dyDescent="0.3">
      <c r="B22" s="4" t="str">
        <f t="shared" si="6"/>
        <v>Prevázdka informačných tabúľ*</v>
      </c>
      <c r="C22" s="9">
        <f t="shared" si="7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2:33" x14ac:dyDescent="0.3">
      <c r="B23" s="4" t="s">
        <v>31</v>
      </c>
      <c r="C23" s="9">
        <f t="shared" si="7"/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2:33" x14ac:dyDescent="0.3">
      <c r="B24" s="5" t="s">
        <v>240</v>
      </c>
      <c r="C24" s="15">
        <f>SUM(D24:AG24)</f>
        <v>0</v>
      </c>
      <c r="D24" s="15">
        <f>SUM(D19:D23)</f>
        <v>0</v>
      </c>
      <c r="E24" s="15">
        <f t="shared" ref="E24" si="8">SUM(E19:E23)</f>
        <v>0</v>
      </c>
      <c r="F24" s="15">
        <f>SUM(F19:F23)</f>
        <v>0</v>
      </c>
      <c r="G24" s="15">
        <f t="shared" ref="G24:AG24" si="9">SUM(G19:G23)</f>
        <v>0</v>
      </c>
      <c r="H24" s="15">
        <f t="shared" si="9"/>
        <v>0</v>
      </c>
      <c r="I24" s="15">
        <f t="shared" si="9"/>
        <v>0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9"/>
        <v>0</v>
      </c>
      <c r="O24" s="15">
        <f t="shared" si="9"/>
        <v>0</v>
      </c>
      <c r="P24" s="15">
        <f t="shared" si="9"/>
        <v>0</v>
      </c>
      <c r="Q24" s="15">
        <f t="shared" si="9"/>
        <v>0</v>
      </c>
      <c r="R24" s="15">
        <f t="shared" si="9"/>
        <v>0</v>
      </c>
      <c r="S24" s="15">
        <f t="shared" si="9"/>
        <v>0</v>
      </c>
      <c r="T24" s="15">
        <f t="shared" si="9"/>
        <v>0</v>
      </c>
      <c r="U24" s="15">
        <f t="shared" si="9"/>
        <v>0</v>
      </c>
      <c r="V24" s="15">
        <f t="shared" si="9"/>
        <v>0</v>
      </c>
      <c r="W24" s="15">
        <f t="shared" si="9"/>
        <v>0</v>
      </c>
      <c r="X24" s="15">
        <f t="shared" si="9"/>
        <v>0</v>
      </c>
      <c r="Y24" s="15">
        <f t="shared" si="9"/>
        <v>0</v>
      </c>
      <c r="Z24" s="15">
        <f t="shared" si="9"/>
        <v>0</v>
      </c>
      <c r="AA24" s="15">
        <f t="shared" si="9"/>
        <v>0</v>
      </c>
      <c r="AB24" s="15">
        <f t="shared" si="9"/>
        <v>0</v>
      </c>
      <c r="AC24" s="15">
        <f t="shared" si="9"/>
        <v>0</v>
      </c>
      <c r="AD24" s="15">
        <f t="shared" si="9"/>
        <v>0</v>
      </c>
      <c r="AE24" s="15">
        <f t="shared" si="9"/>
        <v>0</v>
      </c>
      <c r="AF24" s="15">
        <f t="shared" si="9"/>
        <v>0</v>
      </c>
      <c r="AG24" s="15">
        <f t="shared" si="9"/>
        <v>0</v>
      </c>
    </row>
    <row r="25" spans="2:33" x14ac:dyDescent="0.3">
      <c r="B25" s="17" t="s">
        <v>53</v>
      </c>
      <c r="C25" s="9">
        <f t="shared" si="7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2:33" ht="10.5" thickBot="1" x14ac:dyDescent="0.35">
      <c r="B26" s="28" t="s">
        <v>51</v>
      </c>
      <c r="C26" s="29">
        <f t="shared" si="7"/>
        <v>0</v>
      </c>
      <c r="D26" s="29">
        <f t="shared" ref="D26:E26" si="10">SUM(D25:D25)</f>
        <v>0</v>
      </c>
      <c r="E26" s="29">
        <f t="shared" si="10"/>
        <v>0</v>
      </c>
      <c r="F26" s="29">
        <f t="shared" ref="F26:AG26" si="11">SUM(F25:F25)</f>
        <v>0</v>
      </c>
      <c r="G26" s="29">
        <f t="shared" si="11"/>
        <v>0</v>
      </c>
      <c r="H26" s="29">
        <f t="shared" si="11"/>
        <v>0</v>
      </c>
      <c r="I26" s="29">
        <f t="shared" si="11"/>
        <v>0</v>
      </c>
      <c r="J26" s="29">
        <f t="shared" si="11"/>
        <v>0</v>
      </c>
      <c r="K26" s="29">
        <f t="shared" si="11"/>
        <v>0</v>
      </c>
      <c r="L26" s="29">
        <f t="shared" si="11"/>
        <v>0</v>
      </c>
      <c r="M26" s="29">
        <f t="shared" si="11"/>
        <v>0</v>
      </c>
      <c r="N26" s="29">
        <f t="shared" si="11"/>
        <v>0</v>
      </c>
      <c r="O26" s="29">
        <f t="shared" si="11"/>
        <v>0</v>
      </c>
      <c r="P26" s="29">
        <f t="shared" si="11"/>
        <v>0</v>
      </c>
      <c r="Q26" s="29">
        <f t="shared" si="11"/>
        <v>0</v>
      </c>
      <c r="R26" s="29">
        <f t="shared" si="11"/>
        <v>0</v>
      </c>
      <c r="S26" s="29">
        <f t="shared" si="11"/>
        <v>0</v>
      </c>
      <c r="T26" s="29">
        <f t="shared" si="11"/>
        <v>0</v>
      </c>
      <c r="U26" s="29">
        <f t="shared" si="11"/>
        <v>0</v>
      </c>
      <c r="V26" s="29">
        <f t="shared" si="11"/>
        <v>0</v>
      </c>
      <c r="W26" s="29">
        <f t="shared" si="11"/>
        <v>0</v>
      </c>
      <c r="X26" s="29">
        <f t="shared" si="11"/>
        <v>0</v>
      </c>
      <c r="Y26" s="29">
        <f t="shared" si="11"/>
        <v>0</v>
      </c>
      <c r="Z26" s="29">
        <f t="shared" si="11"/>
        <v>0</v>
      </c>
      <c r="AA26" s="29">
        <f t="shared" si="11"/>
        <v>0</v>
      </c>
      <c r="AB26" s="29">
        <f t="shared" si="11"/>
        <v>0</v>
      </c>
      <c r="AC26" s="29">
        <f t="shared" si="11"/>
        <v>0</v>
      </c>
      <c r="AD26" s="29">
        <f t="shared" si="11"/>
        <v>0</v>
      </c>
      <c r="AE26" s="29">
        <f t="shared" si="11"/>
        <v>0</v>
      </c>
      <c r="AF26" s="29">
        <f t="shared" si="11"/>
        <v>0</v>
      </c>
      <c r="AG26" s="29">
        <f t="shared" si="11"/>
        <v>0</v>
      </c>
    </row>
    <row r="27" spans="2:33" ht="10.5" thickTop="1" x14ac:dyDescent="0.3">
      <c r="B27" s="30" t="s">
        <v>50</v>
      </c>
      <c r="C27" s="31">
        <f t="shared" si="7"/>
        <v>0</v>
      </c>
      <c r="D27" s="31">
        <f t="shared" ref="D27:E27" si="12">SUM(D24,D26)</f>
        <v>0</v>
      </c>
      <c r="E27" s="31">
        <f t="shared" si="12"/>
        <v>0</v>
      </c>
      <c r="F27" s="31">
        <f t="shared" ref="F27:AG27" si="13">SUM(F24,F26)</f>
        <v>0</v>
      </c>
      <c r="G27" s="31">
        <f t="shared" si="13"/>
        <v>0</v>
      </c>
      <c r="H27" s="31">
        <f t="shared" si="13"/>
        <v>0</v>
      </c>
      <c r="I27" s="31">
        <f t="shared" si="13"/>
        <v>0</v>
      </c>
      <c r="J27" s="31">
        <f t="shared" si="13"/>
        <v>0</v>
      </c>
      <c r="K27" s="31">
        <f t="shared" si="13"/>
        <v>0</v>
      </c>
      <c r="L27" s="31">
        <f t="shared" si="13"/>
        <v>0</v>
      </c>
      <c r="M27" s="31">
        <f t="shared" si="13"/>
        <v>0</v>
      </c>
      <c r="N27" s="31">
        <f t="shared" si="13"/>
        <v>0</v>
      </c>
      <c r="O27" s="31">
        <f t="shared" si="13"/>
        <v>0</v>
      </c>
      <c r="P27" s="31">
        <f t="shared" si="13"/>
        <v>0</v>
      </c>
      <c r="Q27" s="31">
        <f t="shared" si="13"/>
        <v>0</v>
      </c>
      <c r="R27" s="31">
        <f t="shared" si="13"/>
        <v>0</v>
      </c>
      <c r="S27" s="31">
        <f t="shared" si="13"/>
        <v>0</v>
      </c>
      <c r="T27" s="31">
        <f t="shared" si="13"/>
        <v>0</v>
      </c>
      <c r="U27" s="31">
        <f t="shared" si="13"/>
        <v>0</v>
      </c>
      <c r="V27" s="31">
        <f t="shared" si="13"/>
        <v>0</v>
      </c>
      <c r="W27" s="31">
        <f t="shared" si="13"/>
        <v>0</v>
      </c>
      <c r="X27" s="31">
        <f t="shared" si="13"/>
        <v>0</v>
      </c>
      <c r="Y27" s="31">
        <f t="shared" si="13"/>
        <v>0</v>
      </c>
      <c r="Z27" s="31">
        <f t="shared" si="13"/>
        <v>0</v>
      </c>
      <c r="AA27" s="31">
        <f t="shared" si="13"/>
        <v>0</v>
      </c>
      <c r="AB27" s="31">
        <f t="shared" si="13"/>
        <v>0</v>
      </c>
      <c r="AC27" s="31">
        <f t="shared" si="13"/>
        <v>0</v>
      </c>
      <c r="AD27" s="31">
        <f t="shared" si="13"/>
        <v>0</v>
      </c>
      <c r="AE27" s="31">
        <f t="shared" si="13"/>
        <v>0</v>
      </c>
      <c r="AF27" s="31">
        <f t="shared" si="13"/>
        <v>0</v>
      </c>
      <c r="AG27" s="31">
        <f t="shared" si="13"/>
        <v>0</v>
      </c>
    </row>
    <row r="30" spans="2:33" x14ac:dyDescent="0.3">
      <c r="C30" s="4"/>
      <c r="D30" s="4" t="s">
        <v>9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2:33" x14ac:dyDescent="0.3">
      <c r="B31" s="5" t="s">
        <v>55</v>
      </c>
      <c r="C31" s="5"/>
      <c r="D31" s="6">
        <v>1</v>
      </c>
      <c r="E31" s="6">
        <v>2</v>
      </c>
      <c r="F31" s="6">
        <v>3</v>
      </c>
      <c r="G31" s="6">
        <v>4</v>
      </c>
      <c r="H31" s="6">
        <v>5</v>
      </c>
      <c r="I31" s="6">
        <v>6</v>
      </c>
      <c r="J31" s="6">
        <v>7</v>
      </c>
      <c r="K31" s="6">
        <v>8</v>
      </c>
      <c r="L31" s="6">
        <v>9</v>
      </c>
      <c r="M31" s="6">
        <v>10</v>
      </c>
      <c r="N31" s="6">
        <v>11</v>
      </c>
      <c r="O31" s="6">
        <v>12</v>
      </c>
      <c r="P31" s="6">
        <v>13</v>
      </c>
      <c r="Q31" s="6">
        <v>14</v>
      </c>
      <c r="R31" s="6">
        <v>15</v>
      </c>
      <c r="S31" s="6">
        <v>16</v>
      </c>
      <c r="T31" s="6">
        <v>17</v>
      </c>
      <c r="U31" s="6">
        <v>18</v>
      </c>
      <c r="V31" s="6">
        <v>19</v>
      </c>
      <c r="W31" s="6">
        <v>20</v>
      </c>
      <c r="X31" s="6">
        <v>21</v>
      </c>
      <c r="Y31" s="6">
        <v>22</v>
      </c>
      <c r="Z31" s="6">
        <v>23</v>
      </c>
      <c r="AA31" s="6">
        <v>24</v>
      </c>
      <c r="AB31" s="6">
        <v>25</v>
      </c>
      <c r="AC31" s="6">
        <v>26</v>
      </c>
      <c r="AD31" s="6">
        <v>27</v>
      </c>
      <c r="AE31" s="6">
        <v>28</v>
      </c>
      <c r="AF31" s="6">
        <v>29</v>
      </c>
      <c r="AG31" s="6">
        <v>30</v>
      </c>
    </row>
    <row r="32" spans="2:33" x14ac:dyDescent="0.3">
      <c r="B32" s="150" t="s">
        <v>39</v>
      </c>
      <c r="C32" s="188" t="s">
        <v>8</v>
      </c>
      <c r="D32" s="187">
        <f t="shared" ref="D32:AG32" si="14">D4</f>
        <v>2025</v>
      </c>
      <c r="E32" s="187">
        <f t="shared" si="14"/>
        <v>2026</v>
      </c>
      <c r="F32" s="187">
        <f t="shared" si="14"/>
        <v>2027</v>
      </c>
      <c r="G32" s="187">
        <f t="shared" si="14"/>
        <v>2028</v>
      </c>
      <c r="H32" s="187">
        <f t="shared" si="14"/>
        <v>2029</v>
      </c>
      <c r="I32" s="187">
        <f t="shared" si="14"/>
        <v>2030</v>
      </c>
      <c r="J32" s="187">
        <f t="shared" si="14"/>
        <v>2031</v>
      </c>
      <c r="K32" s="187">
        <f t="shared" si="14"/>
        <v>2032</v>
      </c>
      <c r="L32" s="187">
        <f t="shared" si="14"/>
        <v>2033</v>
      </c>
      <c r="M32" s="187">
        <f t="shared" si="14"/>
        <v>2034</v>
      </c>
      <c r="N32" s="187">
        <f t="shared" si="14"/>
        <v>2035</v>
      </c>
      <c r="O32" s="187">
        <f t="shared" si="14"/>
        <v>2036</v>
      </c>
      <c r="P32" s="187">
        <f t="shared" si="14"/>
        <v>2037</v>
      </c>
      <c r="Q32" s="187">
        <f t="shared" si="14"/>
        <v>2038</v>
      </c>
      <c r="R32" s="187">
        <f t="shared" si="14"/>
        <v>2039</v>
      </c>
      <c r="S32" s="187">
        <f t="shared" si="14"/>
        <v>2040</v>
      </c>
      <c r="T32" s="187">
        <f t="shared" si="14"/>
        <v>2041</v>
      </c>
      <c r="U32" s="187">
        <f t="shared" si="14"/>
        <v>2042</v>
      </c>
      <c r="V32" s="187">
        <f t="shared" si="14"/>
        <v>2043</v>
      </c>
      <c r="W32" s="187">
        <f t="shared" si="14"/>
        <v>2044</v>
      </c>
      <c r="X32" s="187">
        <f t="shared" si="14"/>
        <v>2045</v>
      </c>
      <c r="Y32" s="187">
        <f t="shared" si="14"/>
        <v>2046</v>
      </c>
      <c r="Z32" s="187">
        <f t="shared" si="14"/>
        <v>2047</v>
      </c>
      <c r="AA32" s="187">
        <f t="shared" si="14"/>
        <v>2048</v>
      </c>
      <c r="AB32" s="187">
        <f t="shared" si="14"/>
        <v>2049</v>
      </c>
      <c r="AC32" s="187">
        <f t="shared" si="14"/>
        <v>2050</v>
      </c>
      <c r="AD32" s="187">
        <f t="shared" si="14"/>
        <v>2051</v>
      </c>
      <c r="AE32" s="187">
        <f t="shared" si="14"/>
        <v>2052</v>
      </c>
      <c r="AF32" s="187">
        <f t="shared" si="14"/>
        <v>2053</v>
      </c>
      <c r="AG32" s="187">
        <f t="shared" si="14"/>
        <v>2054</v>
      </c>
    </row>
    <row r="33" spans="2:33" x14ac:dyDescent="0.3">
      <c r="B33" s="4" t="str">
        <f>B5</f>
        <v>Bežná údržba, čistenie, upratovanie*</v>
      </c>
      <c r="C33" s="9">
        <f t="shared" ref="C33:C41" si="15">SUM(D33:AG33)</f>
        <v>0</v>
      </c>
      <c r="D33" s="11">
        <f>D19-D5</f>
        <v>0</v>
      </c>
      <c r="E33" s="11">
        <f t="shared" ref="E33:AG36" si="16">E19-E5</f>
        <v>0</v>
      </c>
      <c r="F33" s="11">
        <f t="shared" si="16"/>
        <v>0</v>
      </c>
      <c r="G33" s="11">
        <f t="shared" si="16"/>
        <v>0</v>
      </c>
      <c r="H33" s="11">
        <f t="shared" si="16"/>
        <v>0</v>
      </c>
      <c r="I33" s="11">
        <f t="shared" si="16"/>
        <v>0</v>
      </c>
      <c r="J33" s="11">
        <f t="shared" si="16"/>
        <v>0</v>
      </c>
      <c r="K33" s="11">
        <f t="shared" si="16"/>
        <v>0</v>
      </c>
      <c r="L33" s="11">
        <f t="shared" si="16"/>
        <v>0</v>
      </c>
      <c r="M33" s="11">
        <f t="shared" si="16"/>
        <v>0</v>
      </c>
      <c r="N33" s="11">
        <f t="shared" si="16"/>
        <v>0</v>
      </c>
      <c r="O33" s="11">
        <f t="shared" si="16"/>
        <v>0</v>
      </c>
      <c r="P33" s="11">
        <f t="shared" si="16"/>
        <v>0</v>
      </c>
      <c r="Q33" s="11">
        <f t="shared" si="16"/>
        <v>0</v>
      </c>
      <c r="R33" s="11">
        <f t="shared" si="16"/>
        <v>0</v>
      </c>
      <c r="S33" s="11">
        <f t="shared" si="16"/>
        <v>0</v>
      </c>
      <c r="T33" s="11">
        <f t="shared" si="16"/>
        <v>0</v>
      </c>
      <c r="U33" s="11">
        <f t="shared" si="16"/>
        <v>0</v>
      </c>
      <c r="V33" s="11">
        <f t="shared" si="16"/>
        <v>0</v>
      </c>
      <c r="W33" s="11">
        <f t="shared" si="16"/>
        <v>0</v>
      </c>
      <c r="X33" s="11">
        <f t="shared" si="16"/>
        <v>0</v>
      </c>
      <c r="Y33" s="11">
        <f t="shared" si="16"/>
        <v>0</v>
      </c>
      <c r="Z33" s="11">
        <f t="shared" si="16"/>
        <v>0</v>
      </c>
      <c r="AA33" s="11">
        <f t="shared" si="16"/>
        <v>0</v>
      </c>
      <c r="AB33" s="11">
        <f t="shared" si="16"/>
        <v>0</v>
      </c>
      <c r="AC33" s="11">
        <f t="shared" si="16"/>
        <v>0</v>
      </c>
      <c r="AD33" s="11">
        <f t="shared" si="16"/>
        <v>0</v>
      </c>
      <c r="AE33" s="11">
        <f t="shared" si="16"/>
        <v>0</v>
      </c>
      <c r="AF33" s="11">
        <f t="shared" si="16"/>
        <v>0</v>
      </c>
      <c r="AG33" s="11">
        <f t="shared" si="16"/>
        <v>0</v>
      </c>
    </row>
    <row r="34" spans="2:33" x14ac:dyDescent="0.3">
      <c r="B34" s="4" t="str">
        <f t="shared" ref="B34:B36" si="17">B6</f>
        <v>Prenájom pozemkov*</v>
      </c>
      <c r="C34" s="9">
        <f t="shared" si="15"/>
        <v>0</v>
      </c>
      <c r="D34" s="11">
        <f t="shared" ref="D34:S36" si="18">D20-D6</f>
        <v>0</v>
      </c>
      <c r="E34" s="11">
        <f t="shared" si="18"/>
        <v>0</v>
      </c>
      <c r="F34" s="11">
        <f t="shared" si="18"/>
        <v>0</v>
      </c>
      <c r="G34" s="11">
        <f t="shared" si="18"/>
        <v>0</v>
      </c>
      <c r="H34" s="11">
        <f t="shared" si="18"/>
        <v>0</v>
      </c>
      <c r="I34" s="11">
        <f t="shared" si="18"/>
        <v>0</v>
      </c>
      <c r="J34" s="11">
        <f t="shared" si="18"/>
        <v>0</v>
      </c>
      <c r="K34" s="11">
        <f t="shared" si="18"/>
        <v>0</v>
      </c>
      <c r="L34" s="11">
        <f t="shared" si="18"/>
        <v>0</v>
      </c>
      <c r="M34" s="11">
        <f t="shared" si="18"/>
        <v>0</v>
      </c>
      <c r="N34" s="11">
        <f t="shared" si="18"/>
        <v>0</v>
      </c>
      <c r="O34" s="11">
        <f t="shared" si="18"/>
        <v>0</v>
      </c>
      <c r="P34" s="11">
        <f t="shared" si="18"/>
        <v>0</v>
      </c>
      <c r="Q34" s="11">
        <f t="shared" si="18"/>
        <v>0</v>
      </c>
      <c r="R34" s="11">
        <f t="shared" si="18"/>
        <v>0</v>
      </c>
      <c r="S34" s="11">
        <f t="shared" si="18"/>
        <v>0</v>
      </c>
      <c r="T34" s="11">
        <f t="shared" si="16"/>
        <v>0</v>
      </c>
      <c r="U34" s="11">
        <f t="shared" si="16"/>
        <v>0</v>
      </c>
      <c r="V34" s="11">
        <f t="shared" si="16"/>
        <v>0</v>
      </c>
      <c r="W34" s="11">
        <f t="shared" si="16"/>
        <v>0</v>
      </c>
      <c r="X34" s="11">
        <f t="shared" si="16"/>
        <v>0</v>
      </c>
      <c r="Y34" s="11">
        <f t="shared" si="16"/>
        <v>0</v>
      </c>
      <c r="Z34" s="11">
        <f t="shared" si="16"/>
        <v>0</v>
      </c>
      <c r="AA34" s="11">
        <f t="shared" si="16"/>
        <v>0</v>
      </c>
      <c r="AB34" s="11">
        <f t="shared" si="16"/>
        <v>0</v>
      </c>
      <c r="AC34" s="11">
        <f t="shared" si="16"/>
        <v>0</v>
      </c>
      <c r="AD34" s="11">
        <f t="shared" si="16"/>
        <v>0</v>
      </c>
      <c r="AE34" s="11">
        <f t="shared" si="16"/>
        <v>0</v>
      </c>
      <c r="AF34" s="11">
        <f t="shared" si="16"/>
        <v>0</v>
      </c>
      <c r="AG34" s="11">
        <f t="shared" si="16"/>
        <v>0</v>
      </c>
    </row>
    <row r="35" spans="2:33" x14ac:dyDescent="0.3">
      <c r="B35" s="4" t="str">
        <f t="shared" si="17"/>
        <v>Osvetlenie zastávok*</v>
      </c>
      <c r="C35" s="9">
        <f t="shared" si="15"/>
        <v>0</v>
      </c>
      <c r="D35" s="11">
        <f t="shared" si="18"/>
        <v>0</v>
      </c>
      <c r="E35" s="11">
        <f t="shared" si="16"/>
        <v>0</v>
      </c>
      <c r="F35" s="11">
        <f t="shared" si="16"/>
        <v>0</v>
      </c>
      <c r="G35" s="11">
        <f t="shared" si="16"/>
        <v>0</v>
      </c>
      <c r="H35" s="11">
        <f t="shared" si="16"/>
        <v>0</v>
      </c>
      <c r="I35" s="11">
        <f t="shared" si="16"/>
        <v>0</v>
      </c>
      <c r="J35" s="11">
        <f t="shared" si="16"/>
        <v>0</v>
      </c>
      <c r="K35" s="11">
        <f t="shared" si="16"/>
        <v>0</v>
      </c>
      <c r="L35" s="11">
        <f t="shared" si="16"/>
        <v>0</v>
      </c>
      <c r="M35" s="11">
        <f t="shared" si="16"/>
        <v>0</v>
      </c>
      <c r="N35" s="11">
        <f t="shared" si="16"/>
        <v>0</v>
      </c>
      <c r="O35" s="11">
        <f t="shared" si="16"/>
        <v>0</v>
      </c>
      <c r="P35" s="11">
        <f t="shared" si="16"/>
        <v>0</v>
      </c>
      <c r="Q35" s="11">
        <f t="shared" si="16"/>
        <v>0</v>
      </c>
      <c r="R35" s="11">
        <f t="shared" si="16"/>
        <v>0</v>
      </c>
      <c r="S35" s="11">
        <f t="shared" si="16"/>
        <v>0</v>
      </c>
      <c r="T35" s="11">
        <f t="shared" si="16"/>
        <v>0</v>
      </c>
      <c r="U35" s="11">
        <f t="shared" si="16"/>
        <v>0</v>
      </c>
      <c r="V35" s="11">
        <f t="shared" si="16"/>
        <v>0</v>
      </c>
      <c r="W35" s="11">
        <f t="shared" si="16"/>
        <v>0</v>
      </c>
      <c r="X35" s="11">
        <f t="shared" si="16"/>
        <v>0</v>
      </c>
      <c r="Y35" s="11">
        <f t="shared" si="16"/>
        <v>0</v>
      </c>
      <c r="Z35" s="11">
        <f t="shared" si="16"/>
        <v>0</v>
      </c>
      <c r="AA35" s="11">
        <f t="shared" si="16"/>
        <v>0</v>
      </c>
      <c r="AB35" s="11">
        <f t="shared" si="16"/>
        <v>0</v>
      </c>
      <c r="AC35" s="11">
        <f t="shared" si="16"/>
        <v>0</v>
      </c>
      <c r="AD35" s="11">
        <f t="shared" si="16"/>
        <v>0</v>
      </c>
      <c r="AE35" s="11">
        <f t="shared" si="16"/>
        <v>0</v>
      </c>
      <c r="AF35" s="11">
        <f t="shared" si="16"/>
        <v>0</v>
      </c>
      <c r="AG35" s="11">
        <f t="shared" si="16"/>
        <v>0</v>
      </c>
    </row>
    <row r="36" spans="2:33" x14ac:dyDescent="0.3">
      <c r="B36" s="4" t="str">
        <f t="shared" si="17"/>
        <v>Prevázdka informačných tabúľ*</v>
      </c>
      <c r="C36" s="9">
        <f t="shared" si="15"/>
        <v>0</v>
      </c>
      <c r="D36" s="11">
        <f t="shared" si="18"/>
        <v>0</v>
      </c>
      <c r="E36" s="11">
        <f t="shared" si="16"/>
        <v>0</v>
      </c>
      <c r="F36" s="11">
        <f t="shared" si="16"/>
        <v>0</v>
      </c>
      <c r="G36" s="11">
        <f t="shared" si="16"/>
        <v>0</v>
      </c>
      <c r="H36" s="11">
        <f t="shared" si="16"/>
        <v>0</v>
      </c>
      <c r="I36" s="11">
        <f t="shared" si="16"/>
        <v>0</v>
      </c>
      <c r="J36" s="11">
        <f t="shared" si="16"/>
        <v>0</v>
      </c>
      <c r="K36" s="11">
        <f t="shared" si="16"/>
        <v>0</v>
      </c>
      <c r="L36" s="11">
        <f t="shared" si="16"/>
        <v>0</v>
      </c>
      <c r="M36" s="11">
        <f t="shared" si="16"/>
        <v>0</v>
      </c>
      <c r="N36" s="11">
        <f t="shared" si="16"/>
        <v>0</v>
      </c>
      <c r="O36" s="11">
        <f t="shared" si="16"/>
        <v>0</v>
      </c>
      <c r="P36" s="11">
        <f t="shared" si="16"/>
        <v>0</v>
      </c>
      <c r="Q36" s="11">
        <f t="shared" si="16"/>
        <v>0</v>
      </c>
      <c r="R36" s="11">
        <f t="shared" si="16"/>
        <v>0</v>
      </c>
      <c r="S36" s="11">
        <f t="shared" si="16"/>
        <v>0</v>
      </c>
      <c r="T36" s="11">
        <f t="shared" si="16"/>
        <v>0</v>
      </c>
      <c r="U36" s="11">
        <f t="shared" si="16"/>
        <v>0</v>
      </c>
      <c r="V36" s="11">
        <f t="shared" si="16"/>
        <v>0</v>
      </c>
      <c r="W36" s="11">
        <f t="shared" si="16"/>
        <v>0</v>
      </c>
      <c r="X36" s="11">
        <f t="shared" si="16"/>
        <v>0</v>
      </c>
      <c r="Y36" s="11">
        <f t="shared" si="16"/>
        <v>0</v>
      </c>
      <c r="Z36" s="11">
        <f t="shared" si="16"/>
        <v>0</v>
      </c>
      <c r="AA36" s="11">
        <f t="shared" si="16"/>
        <v>0</v>
      </c>
      <c r="AB36" s="11">
        <f t="shared" si="16"/>
        <v>0</v>
      </c>
      <c r="AC36" s="11">
        <f t="shared" si="16"/>
        <v>0</v>
      </c>
      <c r="AD36" s="11">
        <f t="shared" si="16"/>
        <v>0</v>
      </c>
      <c r="AE36" s="11">
        <f t="shared" si="16"/>
        <v>0</v>
      </c>
      <c r="AF36" s="11">
        <f t="shared" si="16"/>
        <v>0</v>
      </c>
      <c r="AG36" s="11">
        <f t="shared" si="16"/>
        <v>0</v>
      </c>
    </row>
    <row r="37" spans="2:33" x14ac:dyDescent="0.3">
      <c r="B37" s="4" t="s">
        <v>31</v>
      </c>
      <c r="C37" s="9">
        <f t="shared" si="15"/>
        <v>0</v>
      </c>
      <c r="D37" s="11">
        <f t="shared" ref="D37:AG37" si="19">D23-D9</f>
        <v>0</v>
      </c>
      <c r="E37" s="11">
        <f t="shared" si="19"/>
        <v>0</v>
      </c>
      <c r="F37" s="11">
        <f t="shared" si="19"/>
        <v>0</v>
      </c>
      <c r="G37" s="11">
        <f t="shared" si="19"/>
        <v>0</v>
      </c>
      <c r="H37" s="11">
        <f t="shared" si="19"/>
        <v>0</v>
      </c>
      <c r="I37" s="11">
        <f t="shared" si="19"/>
        <v>0</v>
      </c>
      <c r="J37" s="11">
        <f t="shared" si="19"/>
        <v>0</v>
      </c>
      <c r="K37" s="11">
        <f t="shared" si="19"/>
        <v>0</v>
      </c>
      <c r="L37" s="11">
        <f t="shared" si="19"/>
        <v>0</v>
      </c>
      <c r="M37" s="11">
        <f t="shared" si="19"/>
        <v>0</v>
      </c>
      <c r="N37" s="11">
        <f t="shared" si="19"/>
        <v>0</v>
      </c>
      <c r="O37" s="11">
        <f t="shared" si="19"/>
        <v>0</v>
      </c>
      <c r="P37" s="11">
        <f t="shared" si="19"/>
        <v>0</v>
      </c>
      <c r="Q37" s="11">
        <f t="shared" si="19"/>
        <v>0</v>
      </c>
      <c r="R37" s="11">
        <f t="shared" si="19"/>
        <v>0</v>
      </c>
      <c r="S37" s="11">
        <f t="shared" si="19"/>
        <v>0</v>
      </c>
      <c r="T37" s="11">
        <f t="shared" si="19"/>
        <v>0</v>
      </c>
      <c r="U37" s="11">
        <f t="shared" si="19"/>
        <v>0</v>
      </c>
      <c r="V37" s="11">
        <f t="shared" si="19"/>
        <v>0</v>
      </c>
      <c r="W37" s="11">
        <f t="shared" si="19"/>
        <v>0</v>
      </c>
      <c r="X37" s="11">
        <f t="shared" si="19"/>
        <v>0</v>
      </c>
      <c r="Y37" s="11">
        <f t="shared" si="19"/>
        <v>0</v>
      </c>
      <c r="Z37" s="11">
        <f t="shared" si="19"/>
        <v>0</v>
      </c>
      <c r="AA37" s="11">
        <f t="shared" si="19"/>
        <v>0</v>
      </c>
      <c r="AB37" s="11">
        <f t="shared" si="19"/>
        <v>0</v>
      </c>
      <c r="AC37" s="11">
        <f t="shared" si="19"/>
        <v>0</v>
      </c>
      <c r="AD37" s="11">
        <f t="shared" si="19"/>
        <v>0</v>
      </c>
      <c r="AE37" s="11">
        <f t="shared" si="19"/>
        <v>0</v>
      </c>
      <c r="AF37" s="11">
        <f t="shared" si="19"/>
        <v>0</v>
      </c>
      <c r="AG37" s="11">
        <f t="shared" si="19"/>
        <v>0</v>
      </c>
    </row>
    <row r="38" spans="2:33" x14ac:dyDescent="0.3">
      <c r="B38" s="5" t="s">
        <v>240</v>
      </c>
      <c r="C38" s="15">
        <f t="shared" si="15"/>
        <v>0</v>
      </c>
      <c r="D38" s="15">
        <f t="shared" ref="D38:AG38" si="20">SUM(D33:D37)</f>
        <v>0</v>
      </c>
      <c r="E38" s="15">
        <f t="shared" si="20"/>
        <v>0</v>
      </c>
      <c r="F38" s="15">
        <f t="shared" si="20"/>
        <v>0</v>
      </c>
      <c r="G38" s="15">
        <f t="shared" si="20"/>
        <v>0</v>
      </c>
      <c r="H38" s="15">
        <f t="shared" si="20"/>
        <v>0</v>
      </c>
      <c r="I38" s="15">
        <f t="shared" si="20"/>
        <v>0</v>
      </c>
      <c r="J38" s="15">
        <f t="shared" si="20"/>
        <v>0</v>
      </c>
      <c r="K38" s="15">
        <f t="shared" si="20"/>
        <v>0</v>
      </c>
      <c r="L38" s="15">
        <f t="shared" si="20"/>
        <v>0</v>
      </c>
      <c r="M38" s="15">
        <f t="shared" si="20"/>
        <v>0</v>
      </c>
      <c r="N38" s="15">
        <f t="shared" si="20"/>
        <v>0</v>
      </c>
      <c r="O38" s="15">
        <f t="shared" si="20"/>
        <v>0</v>
      </c>
      <c r="P38" s="15">
        <f t="shared" si="20"/>
        <v>0</v>
      </c>
      <c r="Q38" s="15">
        <f t="shared" si="20"/>
        <v>0</v>
      </c>
      <c r="R38" s="15">
        <f t="shared" si="20"/>
        <v>0</v>
      </c>
      <c r="S38" s="15">
        <f t="shared" si="20"/>
        <v>0</v>
      </c>
      <c r="T38" s="15">
        <f t="shared" si="20"/>
        <v>0</v>
      </c>
      <c r="U38" s="15">
        <f t="shared" si="20"/>
        <v>0</v>
      </c>
      <c r="V38" s="15">
        <f t="shared" si="20"/>
        <v>0</v>
      </c>
      <c r="W38" s="15">
        <f t="shared" si="20"/>
        <v>0</v>
      </c>
      <c r="X38" s="15">
        <f t="shared" si="20"/>
        <v>0</v>
      </c>
      <c r="Y38" s="15">
        <f t="shared" si="20"/>
        <v>0</v>
      </c>
      <c r="Z38" s="15">
        <f t="shared" si="20"/>
        <v>0</v>
      </c>
      <c r="AA38" s="15">
        <f t="shared" si="20"/>
        <v>0</v>
      </c>
      <c r="AB38" s="15">
        <f t="shared" si="20"/>
        <v>0</v>
      </c>
      <c r="AC38" s="15">
        <f t="shared" si="20"/>
        <v>0</v>
      </c>
      <c r="AD38" s="15">
        <f t="shared" si="20"/>
        <v>0</v>
      </c>
      <c r="AE38" s="15">
        <f t="shared" si="20"/>
        <v>0</v>
      </c>
      <c r="AF38" s="15">
        <f t="shared" si="20"/>
        <v>0</v>
      </c>
      <c r="AG38" s="15">
        <f t="shared" si="20"/>
        <v>0</v>
      </c>
    </row>
    <row r="39" spans="2:33" x14ac:dyDescent="0.3">
      <c r="B39" s="17" t="s">
        <v>53</v>
      </c>
      <c r="C39" s="9">
        <f t="shared" si="15"/>
        <v>0</v>
      </c>
      <c r="D39" s="11">
        <f t="shared" ref="D39:AG39" si="21">D25-D11</f>
        <v>0</v>
      </c>
      <c r="E39" s="11">
        <f t="shared" si="21"/>
        <v>0</v>
      </c>
      <c r="F39" s="11">
        <f t="shared" si="21"/>
        <v>0</v>
      </c>
      <c r="G39" s="11">
        <f t="shared" si="21"/>
        <v>0</v>
      </c>
      <c r="H39" s="11">
        <f t="shared" si="21"/>
        <v>0</v>
      </c>
      <c r="I39" s="11">
        <f t="shared" si="21"/>
        <v>0</v>
      </c>
      <c r="J39" s="11">
        <f t="shared" si="21"/>
        <v>0</v>
      </c>
      <c r="K39" s="11">
        <f t="shared" si="21"/>
        <v>0</v>
      </c>
      <c r="L39" s="11">
        <f t="shared" si="21"/>
        <v>0</v>
      </c>
      <c r="M39" s="11">
        <f t="shared" si="21"/>
        <v>0</v>
      </c>
      <c r="N39" s="11">
        <f t="shared" si="21"/>
        <v>0</v>
      </c>
      <c r="O39" s="11">
        <f t="shared" si="21"/>
        <v>0</v>
      </c>
      <c r="P39" s="11">
        <f t="shared" si="21"/>
        <v>0</v>
      </c>
      <c r="Q39" s="11">
        <f t="shared" si="21"/>
        <v>0</v>
      </c>
      <c r="R39" s="11">
        <f t="shared" si="21"/>
        <v>0</v>
      </c>
      <c r="S39" s="11">
        <f t="shared" si="21"/>
        <v>0</v>
      </c>
      <c r="T39" s="11">
        <f t="shared" si="21"/>
        <v>0</v>
      </c>
      <c r="U39" s="11">
        <f t="shared" si="21"/>
        <v>0</v>
      </c>
      <c r="V39" s="11">
        <f t="shared" si="21"/>
        <v>0</v>
      </c>
      <c r="W39" s="11">
        <f t="shared" si="21"/>
        <v>0</v>
      </c>
      <c r="X39" s="11">
        <f t="shared" si="21"/>
        <v>0</v>
      </c>
      <c r="Y39" s="11">
        <f t="shared" si="21"/>
        <v>0</v>
      </c>
      <c r="Z39" s="11">
        <f t="shared" si="21"/>
        <v>0</v>
      </c>
      <c r="AA39" s="11">
        <f t="shared" si="21"/>
        <v>0</v>
      </c>
      <c r="AB39" s="11">
        <f t="shared" si="21"/>
        <v>0</v>
      </c>
      <c r="AC39" s="11">
        <f t="shared" si="21"/>
        <v>0</v>
      </c>
      <c r="AD39" s="11">
        <f t="shared" si="21"/>
        <v>0</v>
      </c>
      <c r="AE39" s="11">
        <f t="shared" si="21"/>
        <v>0</v>
      </c>
      <c r="AF39" s="11">
        <f t="shared" si="21"/>
        <v>0</v>
      </c>
      <c r="AG39" s="11">
        <f t="shared" si="21"/>
        <v>0</v>
      </c>
    </row>
    <row r="40" spans="2:33" ht="10.5" thickBot="1" x14ac:dyDescent="0.35">
      <c r="B40" s="28" t="s">
        <v>51</v>
      </c>
      <c r="C40" s="29">
        <f t="shared" si="15"/>
        <v>0</v>
      </c>
      <c r="D40" s="29">
        <f t="shared" ref="D40:AG40" si="22">SUM(D39:D39)</f>
        <v>0</v>
      </c>
      <c r="E40" s="29">
        <f t="shared" si="22"/>
        <v>0</v>
      </c>
      <c r="F40" s="29">
        <f t="shared" si="22"/>
        <v>0</v>
      </c>
      <c r="G40" s="29">
        <f t="shared" si="22"/>
        <v>0</v>
      </c>
      <c r="H40" s="29">
        <f t="shared" si="22"/>
        <v>0</v>
      </c>
      <c r="I40" s="29">
        <f t="shared" si="22"/>
        <v>0</v>
      </c>
      <c r="J40" s="29">
        <f t="shared" si="22"/>
        <v>0</v>
      </c>
      <c r="K40" s="29">
        <f t="shared" si="22"/>
        <v>0</v>
      </c>
      <c r="L40" s="29">
        <f t="shared" si="22"/>
        <v>0</v>
      </c>
      <c r="M40" s="29">
        <f t="shared" si="22"/>
        <v>0</v>
      </c>
      <c r="N40" s="29">
        <f t="shared" si="22"/>
        <v>0</v>
      </c>
      <c r="O40" s="29">
        <f t="shared" si="22"/>
        <v>0</v>
      </c>
      <c r="P40" s="29">
        <f t="shared" si="22"/>
        <v>0</v>
      </c>
      <c r="Q40" s="29">
        <f t="shared" si="22"/>
        <v>0</v>
      </c>
      <c r="R40" s="29">
        <f t="shared" si="22"/>
        <v>0</v>
      </c>
      <c r="S40" s="29">
        <f t="shared" si="22"/>
        <v>0</v>
      </c>
      <c r="T40" s="29">
        <f t="shared" si="22"/>
        <v>0</v>
      </c>
      <c r="U40" s="29">
        <f t="shared" si="22"/>
        <v>0</v>
      </c>
      <c r="V40" s="29">
        <f t="shared" si="22"/>
        <v>0</v>
      </c>
      <c r="W40" s="29">
        <f t="shared" si="22"/>
        <v>0</v>
      </c>
      <c r="X40" s="29">
        <f t="shared" si="22"/>
        <v>0</v>
      </c>
      <c r="Y40" s="29">
        <f t="shared" si="22"/>
        <v>0</v>
      </c>
      <c r="Z40" s="29">
        <f t="shared" si="22"/>
        <v>0</v>
      </c>
      <c r="AA40" s="29">
        <f t="shared" si="22"/>
        <v>0</v>
      </c>
      <c r="AB40" s="29">
        <f t="shared" si="22"/>
        <v>0</v>
      </c>
      <c r="AC40" s="29">
        <f t="shared" si="22"/>
        <v>0</v>
      </c>
      <c r="AD40" s="29">
        <f t="shared" si="22"/>
        <v>0</v>
      </c>
      <c r="AE40" s="29">
        <f t="shared" si="22"/>
        <v>0</v>
      </c>
      <c r="AF40" s="29">
        <f t="shared" si="22"/>
        <v>0</v>
      </c>
      <c r="AG40" s="29">
        <f t="shared" si="22"/>
        <v>0</v>
      </c>
    </row>
    <row r="41" spans="2:33" ht="10.5" thickTop="1" x14ac:dyDescent="0.3">
      <c r="B41" s="30" t="s">
        <v>50</v>
      </c>
      <c r="C41" s="31">
        <f t="shared" si="15"/>
        <v>0</v>
      </c>
      <c r="D41" s="31">
        <f t="shared" ref="D41:AG41" si="23">SUM(D38,D40)</f>
        <v>0</v>
      </c>
      <c r="E41" s="31">
        <f t="shared" si="23"/>
        <v>0</v>
      </c>
      <c r="F41" s="31">
        <f t="shared" si="23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1">
        <f t="shared" si="23"/>
        <v>0</v>
      </c>
      <c r="L41" s="31">
        <f t="shared" si="23"/>
        <v>0</v>
      </c>
      <c r="M41" s="31">
        <f t="shared" si="23"/>
        <v>0</v>
      </c>
      <c r="N41" s="31">
        <f t="shared" si="23"/>
        <v>0</v>
      </c>
      <c r="O41" s="31">
        <f t="shared" si="23"/>
        <v>0</v>
      </c>
      <c r="P41" s="31">
        <f t="shared" si="23"/>
        <v>0</v>
      </c>
      <c r="Q41" s="31">
        <f t="shared" si="23"/>
        <v>0</v>
      </c>
      <c r="R41" s="31">
        <f t="shared" si="23"/>
        <v>0</v>
      </c>
      <c r="S41" s="31">
        <f t="shared" si="23"/>
        <v>0</v>
      </c>
      <c r="T41" s="31">
        <f t="shared" si="23"/>
        <v>0</v>
      </c>
      <c r="U41" s="31">
        <f t="shared" si="23"/>
        <v>0</v>
      </c>
      <c r="V41" s="31">
        <f t="shared" si="23"/>
        <v>0</v>
      </c>
      <c r="W41" s="31">
        <f t="shared" si="23"/>
        <v>0</v>
      </c>
      <c r="X41" s="31">
        <f t="shared" si="23"/>
        <v>0</v>
      </c>
      <c r="Y41" s="31">
        <f t="shared" si="23"/>
        <v>0</v>
      </c>
      <c r="Z41" s="31">
        <f t="shared" si="23"/>
        <v>0</v>
      </c>
      <c r="AA41" s="31">
        <f t="shared" si="23"/>
        <v>0</v>
      </c>
      <c r="AB41" s="31">
        <f t="shared" si="23"/>
        <v>0</v>
      </c>
      <c r="AC41" s="31">
        <f t="shared" si="23"/>
        <v>0</v>
      </c>
      <c r="AD41" s="31">
        <f t="shared" si="23"/>
        <v>0</v>
      </c>
      <c r="AE41" s="31">
        <f t="shared" si="23"/>
        <v>0</v>
      </c>
      <c r="AF41" s="31">
        <f t="shared" si="23"/>
        <v>0</v>
      </c>
      <c r="AG41" s="31">
        <f t="shared" si="23"/>
        <v>0</v>
      </c>
    </row>
    <row r="44" spans="2:33" x14ac:dyDescent="0.3">
      <c r="B44" s="3" t="s">
        <v>405</v>
      </c>
    </row>
    <row r="45" spans="2:33" x14ac:dyDescent="0.3">
      <c r="B45" s="3" t="s">
        <v>406</v>
      </c>
    </row>
  </sheetData>
  <phoneticPr fontId="5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G23"/>
  <sheetViews>
    <sheetView zoomScale="90" zoomScaleNormal="90" workbookViewId="0">
      <selection activeCell="AA41" sqref="AA41"/>
    </sheetView>
  </sheetViews>
  <sheetFormatPr defaultColWidth="9.1328125" defaultRowHeight="10.15" x14ac:dyDescent="0.3"/>
  <cols>
    <col min="1" max="1" width="2.796875" style="3" customWidth="1"/>
    <col min="2" max="2" width="22.796875" style="3" customWidth="1"/>
    <col min="3" max="3" width="10.796875" style="3" customWidth="1"/>
    <col min="4" max="33" width="4.19921875" style="3" bestFit="1" customWidth="1"/>
    <col min="34" max="16384" width="9.1328125" style="3"/>
  </cols>
  <sheetData>
    <row r="2" spans="2:33" x14ac:dyDescent="0.3">
      <c r="B2" s="4"/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2:33" x14ac:dyDescent="0.3">
      <c r="B3" s="5" t="s">
        <v>197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</row>
    <row r="4" spans="2:33" x14ac:dyDescent="0.3">
      <c r="B4" s="7" t="s">
        <v>30</v>
      </c>
      <c r="C4" s="179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AG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  <c r="S4" s="8">
        <f t="shared" si="0"/>
        <v>2040</v>
      </c>
      <c r="T4" s="8">
        <f t="shared" si="0"/>
        <v>2041</v>
      </c>
      <c r="U4" s="8">
        <f t="shared" si="0"/>
        <v>2042</v>
      </c>
      <c r="V4" s="8">
        <f t="shared" si="0"/>
        <v>2043</v>
      </c>
      <c r="W4" s="8">
        <f t="shared" si="0"/>
        <v>2044</v>
      </c>
      <c r="X4" s="8">
        <f t="shared" si="0"/>
        <v>2045</v>
      </c>
      <c r="Y4" s="8">
        <f t="shared" si="0"/>
        <v>2046</v>
      </c>
      <c r="Z4" s="8">
        <f t="shared" si="0"/>
        <v>2047</v>
      </c>
      <c r="AA4" s="8">
        <f t="shared" si="0"/>
        <v>2048</v>
      </c>
      <c r="AB4" s="8">
        <f t="shared" si="0"/>
        <v>2049</v>
      </c>
      <c r="AC4" s="8">
        <f t="shared" si="0"/>
        <v>2050</v>
      </c>
      <c r="AD4" s="8">
        <f t="shared" si="0"/>
        <v>2051</v>
      </c>
      <c r="AE4" s="8">
        <f t="shared" si="0"/>
        <v>2052</v>
      </c>
      <c r="AF4" s="8">
        <f t="shared" si="0"/>
        <v>2053</v>
      </c>
      <c r="AG4" s="8">
        <f t="shared" si="0"/>
        <v>2054</v>
      </c>
    </row>
    <row r="5" spans="2:33" x14ac:dyDescent="0.3">
      <c r="B5" s="4" t="s">
        <v>407</v>
      </c>
      <c r="C5" s="9">
        <f>SUM(D5:AG5)</f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</row>
    <row r="6" spans="2:33" x14ac:dyDescent="0.3">
      <c r="B6" s="4" t="s">
        <v>52</v>
      </c>
      <c r="C6" s="9">
        <f>SUM(D6:AG6)</f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</row>
    <row r="7" spans="2:33" x14ac:dyDescent="0.3">
      <c r="B7" s="5" t="s">
        <v>10</v>
      </c>
      <c r="C7" s="15">
        <f>SUM(D7:AG7)</f>
        <v>0</v>
      </c>
      <c r="D7" s="15">
        <f>SUM(D5:D6)</f>
        <v>0</v>
      </c>
      <c r="E7" s="15">
        <f t="shared" ref="E7:AG7" si="1">SUM(E5:E6)</f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 t="shared" si="1"/>
        <v>0</v>
      </c>
      <c r="O7" s="15">
        <f t="shared" si="1"/>
        <v>0</v>
      </c>
      <c r="P7" s="15">
        <f t="shared" si="1"/>
        <v>0</v>
      </c>
      <c r="Q7" s="15">
        <f t="shared" si="1"/>
        <v>0</v>
      </c>
      <c r="R7" s="15">
        <f t="shared" si="1"/>
        <v>0</v>
      </c>
      <c r="S7" s="15">
        <f t="shared" si="1"/>
        <v>0</v>
      </c>
      <c r="T7" s="15">
        <f t="shared" si="1"/>
        <v>0</v>
      </c>
      <c r="U7" s="15">
        <f t="shared" si="1"/>
        <v>0</v>
      </c>
      <c r="V7" s="15">
        <f t="shared" si="1"/>
        <v>0</v>
      </c>
      <c r="W7" s="15">
        <f t="shared" si="1"/>
        <v>0</v>
      </c>
      <c r="X7" s="15">
        <f t="shared" si="1"/>
        <v>0</v>
      </c>
      <c r="Y7" s="15">
        <f t="shared" si="1"/>
        <v>0</v>
      </c>
      <c r="Z7" s="15">
        <f t="shared" si="1"/>
        <v>0</v>
      </c>
      <c r="AA7" s="15">
        <f t="shared" si="1"/>
        <v>0</v>
      </c>
      <c r="AB7" s="15">
        <f t="shared" si="1"/>
        <v>0</v>
      </c>
      <c r="AC7" s="15">
        <f t="shared" si="1"/>
        <v>0</v>
      </c>
      <c r="AD7" s="15">
        <f t="shared" si="1"/>
        <v>0</v>
      </c>
      <c r="AE7" s="15">
        <f t="shared" si="1"/>
        <v>0</v>
      </c>
      <c r="AF7" s="15">
        <f t="shared" si="1"/>
        <v>0</v>
      </c>
      <c r="AG7" s="15">
        <f t="shared" si="1"/>
        <v>0</v>
      </c>
    </row>
    <row r="10" spans="2:33" x14ac:dyDescent="0.3">
      <c r="B10" s="4"/>
      <c r="C10" s="4"/>
      <c r="D10" s="4" t="s">
        <v>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2:33" x14ac:dyDescent="0.3">
      <c r="B11" s="5" t="s">
        <v>198</v>
      </c>
      <c r="C11" s="5"/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  <c r="M11" s="6">
        <v>10</v>
      </c>
      <c r="N11" s="6">
        <v>11</v>
      </c>
      <c r="O11" s="6">
        <v>12</v>
      </c>
      <c r="P11" s="6">
        <v>13</v>
      </c>
      <c r="Q11" s="6">
        <v>14</v>
      </c>
      <c r="R11" s="6">
        <v>15</v>
      </c>
      <c r="S11" s="6">
        <v>16</v>
      </c>
      <c r="T11" s="6">
        <v>17</v>
      </c>
      <c r="U11" s="6">
        <v>18</v>
      </c>
      <c r="V11" s="6">
        <v>19</v>
      </c>
      <c r="W11" s="6">
        <v>20</v>
      </c>
      <c r="X11" s="6">
        <v>21</v>
      </c>
      <c r="Y11" s="6">
        <v>22</v>
      </c>
      <c r="Z11" s="6">
        <v>23</v>
      </c>
      <c r="AA11" s="6">
        <v>24</v>
      </c>
      <c r="AB11" s="6">
        <v>25</v>
      </c>
      <c r="AC11" s="6">
        <v>26</v>
      </c>
      <c r="AD11" s="6">
        <v>27</v>
      </c>
      <c r="AE11" s="6">
        <v>28</v>
      </c>
      <c r="AF11" s="6">
        <v>29</v>
      </c>
      <c r="AG11" s="6">
        <v>30</v>
      </c>
    </row>
    <row r="12" spans="2:33" x14ac:dyDescent="0.3">
      <c r="B12" s="7" t="s">
        <v>32</v>
      </c>
      <c r="C12" s="179" t="s">
        <v>8</v>
      </c>
      <c r="D12" s="8">
        <f>D4</f>
        <v>2025</v>
      </c>
      <c r="E12" s="8">
        <f>E4</f>
        <v>2026</v>
      </c>
      <c r="F12" s="8">
        <f>F4</f>
        <v>2027</v>
      </c>
      <c r="G12" s="8">
        <f t="shared" ref="G12:AG12" si="2">G4</f>
        <v>2028</v>
      </c>
      <c r="H12" s="8">
        <f t="shared" si="2"/>
        <v>2029</v>
      </c>
      <c r="I12" s="8">
        <f t="shared" si="2"/>
        <v>2030</v>
      </c>
      <c r="J12" s="8">
        <f t="shared" si="2"/>
        <v>2031</v>
      </c>
      <c r="K12" s="8">
        <f t="shared" si="2"/>
        <v>2032</v>
      </c>
      <c r="L12" s="8">
        <f t="shared" si="2"/>
        <v>2033</v>
      </c>
      <c r="M12" s="8">
        <f t="shared" si="2"/>
        <v>2034</v>
      </c>
      <c r="N12" s="8">
        <f t="shared" si="2"/>
        <v>2035</v>
      </c>
      <c r="O12" s="8">
        <f t="shared" si="2"/>
        <v>2036</v>
      </c>
      <c r="P12" s="8">
        <f t="shared" si="2"/>
        <v>2037</v>
      </c>
      <c r="Q12" s="8">
        <f t="shared" si="2"/>
        <v>2038</v>
      </c>
      <c r="R12" s="8">
        <f t="shared" si="2"/>
        <v>2039</v>
      </c>
      <c r="S12" s="8">
        <f t="shared" si="2"/>
        <v>2040</v>
      </c>
      <c r="T12" s="8">
        <f t="shared" si="2"/>
        <v>2041</v>
      </c>
      <c r="U12" s="8">
        <f t="shared" si="2"/>
        <v>2042</v>
      </c>
      <c r="V12" s="8">
        <f t="shared" si="2"/>
        <v>2043</v>
      </c>
      <c r="W12" s="8">
        <f t="shared" si="2"/>
        <v>2044</v>
      </c>
      <c r="X12" s="8">
        <f t="shared" si="2"/>
        <v>2045</v>
      </c>
      <c r="Y12" s="8">
        <f t="shared" si="2"/>
        <v>2046</v>
      </c>
      <c r="Z12" s="8">
        <f t="shared" si="2"/>
        <v>2047</v>
      </c>
      <c r="AA12" s="8">
        <f t="shared" si="2"/>
        <v>2048</v>
      </c>
      <c r="AB12" s="8">
        <f t="shared" si="2"/>
        <v>2049</v>
      </c>
      <c r="AC12" s="8">
        <f t="shared" si="2"/>
        <v>2050</v>
      </c>
      <c r="AD12" s="8">
        <f t="shared" si="2"/>
        <v>2051</v>
      </c>
      <c r="AE12" s="8">
        <f t="shared" si="2"/>
        <v>2052</v>
      </c>
      <c r="AF12" s="8">
        <f t="shared" si="2"/>
        <v>2053</v>
      </c>
      <c r="AG12" s="8">
        <f t="shared" si="2"/>
        <v>2054</v>
      </c>
    </row>
    <row r="13" spans="2:33" x14ac:dyDescent="0.3">
      <c r="B13" s="4" t="str">
        <f>B5</f>
        <v>Príjmy z cestovného</v>
      </c>
      <c r="C13" s="9">
        <f>SUM(D13:AG13)</f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</row>
    <row r="14" spans="2:33" x14ac:dyDescent="0.3">
      <c r="B14" s="4" t="str">
        <f>B6</f>
        <v>Iné príjmy</v>
      </c>
      <c r="C14" s="9">
        <f>SUM(D14:AG14)</f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</row>
    <row r="15" spans="2:33" x14ac:dyDescent="0.3">
      <c r="B15" s="5" t="s">
        <v>10</v>
      </c>
      <c r="C15" s="15">
        <f>SUM(D15:AG15)</f>
        <v>0</v>
      </c>
      <c r="D15" s="15">
        <f>SUM(D13:D14)</f>
        <v>0</v>
      </c>
      <c r="E15" s="15">
        <f t="shared" ref="E15:AG15" si="3">SUM(E13:E14)</f>
        <v>0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  <c r="Q15" s="15">
        <f t="shared" si="3"/>
        <v>0</v>
      </c>
      <c r="R15" s="15">
        <f t="shared" si="3"/>
        <v>0</v>
      </c>
      <c r="S15" s="15">
        <f t="shared" si="3"/>
        <v>0</v>
      </c>
      <c r="T15" s="15">
        <f t="shared" si="3"/>
        <v>0</v>
      </c>
      <c r="U15" s="15">
        <f t="shared" si="3"/>
        <v>0</v>
      </c>
      <c r="V15" s="15">
        <f t="shared" si="3"/>
        <v>0</v>
      </c>
      <c r="W15" s="15">
        <f t="shared" si="3"/>
        <v>0</v>
      </c>
      <c r="X15" s="15">
        <f t="shared" si="3"/>
        <v>0</v>
      </c>
      <c r="Y15" s="15">
        <f t="shared" si="3"/>
        <v>0</v>
      </c>
      <c r="Z15" s="15">
        <f t="shared" si="3"/>
        <v>0</v>
      </c>
      <c r="AA15" s="15">
        <f t="shared" si="3"/>
        <v>0</v>
      </c>
      <c r="AB15" s="15">
        <f t="shared" si="3"/>
        <v>0</v>
      </c>
      <c r="AC15" s="15">
        <f t="shared" si="3"/>
        <v>0</v>
      </c>
      <c r="AD15" s="15">
        <f t="shared" si="3"/>
        <v>0</v>
      </c>
      <c r="AE15" s="15">
        <f t="shared" si="3"/>
        <v>0</v>
      </c>
      <c r="AF15" s="15">
        <f t="shared" si="3"/>
        <v>0</v>
      </c>
      <c r="AG15" s="15">
        <f t="shared" si="3"/>
        <v>0</v>
      </c>
    </row>
    <row r="18" spans="2:33" x14ac:dyDescent="0.3">
      <c r="B18" s="4"/>
      <c r="C18" s="4"/>
      <c r="D18" s="4" t="s">
        <v>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x14ac:dyDescent="0.3">
      <c r="B19" s="5" t="s">
        <v>199</v>
      </c>
      <c r="C19" s="5"/>
      <c r="D19" s="6">
        <v>1</v>
      </c>
      <c r="E19" s="6">
        <v>2</v>
      </c>
      <c r="F19" s="6">
        <v>3</v>
      </c>
      <c r="G19" s="6">
        <v>4</v>
      </c>
      <c r="H19" s="6">
        <v>5</v>
      </c>
      <c r="I19" s="6">
        <v>6</v>
      </c>
      <c r="J19" s="6">
        <v>7</v>
      </c>
      <c r="K19" s="6">
        <v>8</v>
      </c>
      <c r="L19" s="6">
        <v>9</v>
      </c>
      <c r="M19" s="6">
        <v>10</v>
      </c>
      <c r="N19" s="6">
        <v>11</v>
      </c>
      <c r="O19" s="6">
        <v>12</v>
      </c>
      <c r="P19" s="6">
        <v>13</v>
      </c>
      <c r="Q19" s="6">
        <v>14</v>
      </c>
      <c r="R19" s="6">
        <v>15</v>
      </c>
      <c r="S19" s="6">
        <v>16</v>
      </c>
      <c r="T19" s="6">
        <v>17</v>
      </c>
      <c r="U19" s="6">
        <v>18</v>
      </c>
      <c r="V19" s="6">
        <v>19</v>
      </c>
      <c r="W19" s="6">
        <v>20</v>
      </c>
      <c r="X19" s="6">
        <v>21</v>
      </c>
      <c r="Y19" s="6">
        <v>22</v>
      </c>
      <c r="Z19" s="6">
        <v>23</v>
      </c>
      <c r="AA19" s="6">
        <v>24</v>
      </c>
      <c r="AB19" s="6">
        <v>25</v>
      </c>
      <c r="AC19" s="6">
        <v>26</v>
      </c>
      <c r="AD19" s="6">
        <v>27</v>
      </c>
      <c r="AE19" s="6">
        <v>28</v>
      </c>
      <c r="AF19" s="6">
        <v>29</v>
      </c>
      <c r="AG19" s="6">
        <v>30</v>
      </c>
    </row>
    <row r="20" spans="2:33" x14ac:dyDescent="0.3">
      <c r="B20" s="150" t="s">
        <v>200</v>
      </c>
      <c r="C20" s="188" t="s">
        <v>8</v>
      </c>
      <c r="D20" s="187">
        <f>D4</f>
        <v>2025</v>
      </c>
      <c r="E20" s="187">
        <f t="shared" ref="E20:AG20" si="4">E4</f>
        <v>2026</v>
      </c>
      <c r="F20" s="187">
        <f t="shared" si="4"/>
        <v>2027</v>
      </c>
      <c r="G20" s="187">
        <f t="shared" si="4"/>
        <v>2028</v>
      </c>
      <c r="H20" s="187">
        <f t="shared" si="4"/>
        <v>2029</v>
      </c>
      <c r="I20" s="187">
        <f t="shared" si="4"/>
        <v>2030</v>
      </c>
      <c r="J20" s="187">
        <f t="shared" si="4"/>
        <v>2031</v>
      </c>
      <c r="K20" s="187">
        <f t="shared" si="4"/>
        <v>2032</v>
      </c>
      <c r="L20" s="187">
        <f t="shared" si="4"/>
        <v>2033</v>
      </c>
      <c r="M20" s="187">
        <f t="shared" si="4"/>
        <v>2034</v>
      </c>
      <c r="N20" s="187">
        <f t="shared" si="4"/>
        <v>2035</v>
      </c>
      <c r="O20" s="187">
        <f t="shared" si="4"/>
        <v>2036</v>
      </c>
      <c r="P20" s="187">
        <f t="shared" si="4"/>
        <v>2037</v>
      </c>
      <c r="Q20" s="187">
        <f t="shared" si="4"/>
        <v>2038</v>
      </c>
      <c r="R20" s="187">
        <f t="shared" si="4"/>
        <v>2039</v>
      </c>
      <c r="S20" s="187">
        <f t="shared" si="4"/>
        <v>2040</v>
      </c>
      <c r="T20" s="187">
        <f t="shared" si="4"/>
        <v>2041</v>
      </c>
      <c r="U20" s="187">
        <f t="shared" si="4"/>
        <v>2042</v>
      </c>
      <c r="V20" s="187">
        <f t="shared" si="4"/>
        <v>2043</v>
      </c>
      <c r="W20" s="187">
        <f t="shared" si="4"/>
        <v>2044</v>
      </c>
      <c r="X20" s="187">
        <f t="shared" si="4"/>
        <v>2045</v>
      </c>
      <c r="Y20" s="187">
        <f t="shared" si="4"/>
        <v>2046</v>
      </c>
      <c r="Z20" s="187">
        <f t="shared" si="4"/>
        <v>2047</v>
      </c>
      <c r="AA20" s="187">
        <f t="shared" si="4"/>
        <v>2048</v>
      </c>
      <c r="AB20" s="187">
        <f t="shared" si="4"/>
        <v>2049</v>
      </c>
      <c r="AC20" s="187">
        <f t="shared" si="4"/>
        <v>2050</v>
      </c>
      <c r="AD20" s="187">
        <f t="shared" si="4"/>
        <v>2051</v>
      </c>
      <c r="AE20" s="187">
        <f t="shared" si="4"/>
        <v>2052</v>
      </c>
      <c r="AF20" s="187">
        <f t="shared" si="4"/>
        <v>2053</v>
      </c>
      <c r="AG20" s="187">
        <f t="shared" si="4"/>
        <v>2054</v>
      </c>
    </row>
    <row r="21" spans="2:33" x14ac:dyDescent="0.3">
      <c r="B21" s="4" t="str">
        <f>B5</f>
        <v>Príjmy z cestovného</v>
      </c>
      <c r="C21" s="9">
        <f>SUM(D21:AG21)</f>
        <v>0</v>
      </c>
      <c r="D21" s="11">
        <f>D13-D5</f>
        <v>0</v>
      </c>
      <c r="E21" s="11">
        <f t="shared" ref="E21:AG21" si="5">E13-E5</f>
        <v>0</v>
      </c>
      <c r="F21" s="11">
        <f t="shared" si="5"/>
        <v>0</v>
      </c>
      <c r="G21" s="11">
        <f t="shared" si="5"/>
        <v>0</v>
      </c>
      <c r="H21" s="11">
        <f t="shared" si="5"/>
        <v>0</v>
      </c>
      <c r="I21" s="11">
        <f t="shared" si="5"/>
        <v>0</v>
      </c>
      <c r="J21" s="11">
        <f t="shared" si="5"/>
        <v>0</v>
      </c>
      <c r="K21" s="11">
        <f t="shared" si="5"/>
        <v>0</v>
      </c>
      <c r="L21" s="11">
        <f t="shared" si="5"/>
        <v>0</v>
      </c>
      <c r="M21" s="11">
        <f t="shared" si="5"/>
        <v>0</v>
      </c>
      <c r="N21" s="11">
        <f t="shared" si="5"/>
        <v>0</v>
      </c>
      <c r="O21" s="11">
        <f t="shared" si="5"/>
        <v>0</v>
      </c>
      <c r="P21" s="11">
        <f t="shared" si="5"/>
        <v>0</v>
      </c>
      <c r="Q21" s="11">
        <f t="shared" si="5"/>
        <v>0</v>
      </c>
      <c r="R21" s="11">
        <f t="shared" si="5"/>
        <v>0</v>
      </c>
      <c r="S21" s="11">
        <f t="shared" si="5"/>
        <v>0</v>
      </c>
      <c r="T21" s="11">
        <f t="shared" si="5"/>
        <v>0</v>
      </c>
      <c r="U21" s="11">
        <f t="shared" si="5"/>
        <v>0</v>
      </c>
      <c r="V21" s="11">
        <f t="shared" si="5"/>
        <v>0</v>
      </c>
      <c r="W21" s="11">
        <f t="shared" si="5"/>
        <v>0</v>
      </c>
      <c r="X21" s="11">
        <f t="shared" si="5"/>
        <v>0</v>
      </c>
      <c r="Y21" s="11">
        <f t="shared" si="5"/>
        <v>0</v>
      </c>
      <c r="Z21" s="11">
        <f t="shared" si="5"/>
        <v>0</v>
      </c>
      <c r="AA21" s="11">
        <f t="shared" si="5"/>
        <v>0</v>
      </c>
      <c r="AB21" s="11">
        <f t="shared" si="5"/>
        <v>0</v>
      </c>
      <c r="AC21" s="11">
        <f t="shared" si="5"/>
        <v>0</v>
      </c>
      <c r="AD21" s="11">
        <f t="shared" si="5"/>
        <v>0</v>
      </c>
      <c r="AE21" s="11">
        <f t="shared" si="5"/>
        <v>0</v>
      </c>
      <c r="AF21" s="11">
        <f t="shared" si="5"/>
        <v>0</v>
      </c>
      <c r="AG21" s="11">
        <f t="shared" si="5"/>
        <v>0</v>
      </c>
    </row>
    <row r="22" spans="2:33" x14ac:dyDescent="0.3">
      <c r="B22" s="4" t="str">
        <f>B6</f>
        <v>Iné príjmy</v>
      </c>
      <c r="C22" s="9">
        <f>SUM(D22:AG22)</f>
        <v>0</v>
      </c>
      <c r="D22" s="11">
        <f>D14-D6</f>
        <v>0</v>
      </c>
      <c r="E22" s="11">
        <f t="shared" ref="E22:AG22" si="6">E14-E6</f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  <c r="S22" s="11">
        <f t="shared" si="6"/>
        <v>0</v>
      </c>
      <c r="T22" s="11">
        <f t="shared" si="6"/>
        <v>0</v>
      </c>
      <c r="U22" s="11">
        <f t="shared" si="6"/>
        <v>0</v>
      </c>
      <c r="V22" s="11">
        <f t="shared" si="6"/>
        <v>0</v>
      </c>
      <c r="W22" s="11">
        <f t="shared" si="6"/>
        <v>0</v>
      </c>
      <c r="X22" s="11">
        <f t="shared" si="6"/>
        <v>0</v>
      </c>
      <c r="Y22" s="11">
        <f t="shared" si="6"/>
        <v>0</v>
      </c>
      <c r="Z22" s="11">
        <f t="shared" si="6"/>
        <v>0</v>
      </c>
      <c r="AA22" s="11">
        <f t="shared" si="6"/>
        <v>0</v>
      </c>
      <c r="AB22" s="11">
        <f t="shared" si="6"/>
        <v>0</v>
      </c>
      <c r="AC22" s="11">
        <f t="shared" si="6"/>
        <v>0</v>
      </c>
      <c r="AD22" s="11">
        <f t="shared" si="6"/>
        <v>0</v>
      </c>
      <c r="AE22" s="11">
        <f t="shared" si="6"/>
        <v>0</v>
      </c>
      <c r="AF22" s="11">
        <f t="shared" si="6"/>
        <v>0</v>
      </c>
      <c r="AG22" s="11">
        <f t="shared" si="6"/>
        <v>0</v>
      </c>
    </row>
    <row r="23" spans="2:33" x14ac:dyDescent="0.3">
      <c r="B23" s="5" t="s">
        <v>10</v>
      </c>
      <c r="C23" s="15">
        <f>SUM(D23:AG23)</f>
        <v>0</v>
      </c>
      <c r="D23" s="15">
        <f>SUM(D21:D22)</f>
        <v>0</v>
      </c>
      <c r="E23" s="15">
        <f t="shared" ref="E23:AG23" si="7">SUM(E21:E22)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7"/>
        <v>0</v>
      </c>
      <c r="O23" s="15">
        <f t="shared" si="7"/>
        <v>0</v>
      </c>
      <c r="P23" s="15">
        <f t="shared" si="7"/>
        <v>0</v>
      </c>
      <c r="Q23" s="15">
        <f t="shared" si="7"/>
        <v>0</v>
      </c>
      <c r="R23" s="15">
        <f t="shared" si="7"/>
        <v>0</v>
      </c>
      <c r="S23" s="15">
        <f t="shared" si="7"/>
        <v>0</v>
      </c>
      <c r="T23" s="15">
        <f t="shared" si="7"/>
        <v>0</v>
      </c>
      <c r="U23" s="15">
        <f t="shared" si="7"/>
        <v>0</v>
      </c>
      <c r="V23" s="15">
        <f t="shared" si="7"/>
        <v>0</v>
      </c>
      <c r="W23" s="15">
        <f t="shared" si="7"/>
        <v>0</v>
      </c>
      <c r="X23" s="15">
        <f t="shared" si="7"/>
        <v>0</v>
      </c>
      <c r="Y23" s="15">
        <f t="shared" si="7"/>
        <v>0</v>
      </c>
      <c r="Z23" s="15">
        <f t="shared" si="7"/>
        <v>0</v>
      </c>
      <c r="AA23" s="15">
        <f t="shared" si="7"/>
        <v>0</v>
      </c>
      <c r="AB23" s="15">
        <f t="shared" si="7"/>
        <v>0</v>
      </c>
      <c r="AC23" s="15">
        <f t="shared" si="7"/>
        <v>0</v>
      </c>
      <c r="AD23" s="15">
        <f t="shared" si="7"/>
        <v>0</v>
      </c>
      <c r="AE23" s="15">
        <f t="shared" si="7"/>
        <v>0</v>
      </c>
      <c r="AF23" s="15">
        <f t="shared" si="7"/>
        <v>0</v>
      </c>
      <c r="AG23" s="15">
        <f t="shared" si="7"/>
        <v>0</v>
      </c>
    </row>
  </sheetData>
  <phoneticPr fontId="5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29"/>
  <sheetViews>
    <sheetView zoomScale="90" zoomScaleNormal="90" workbookViewId="0">
      <selection activeCell="D43" sqref="D43"/>
    </sheetView>
  </sheetViews>
  <sheetFormatPr defaultColWidth="9.1328125" defaultRowHeight="10.15" x14ac:dyDescent="0.3"/>
  <cols>
    <col min="1" max="1" width="2.46484375" style="2" customWidth="1"/>
    <col min="2" max="2" width="30.796875" style="2" customWidth="1"/>
    <col min="3" max="10" width="12.53125" style="2" customWidth="1"/>
    <col min="11" max="16384" width="9.1328125" style="2"/>
  </cols>
  <sheetData>
    <row r="2" spans="2:6" x14ac:dyDescent="0.3">
      <c r="B2" s="7" t="s">
        <v>12</v>
      </c>
      <c r="C2" s="116" t="s">
        <v>22</v>
      </c>
      <c r="D2" s="116" t="s">
        <v>23</v>
      </c>
    </row>
    <row r="3" spans="2:6" x14ac:dyDescent="0.3">
      <c r="B3" s="17" t="s">
        <v>216</v>
      </c>
      <c r="C3" s="119">
        <f>'01 Investičné výdavky'!C27</f>
        <v>0</v>
      </c>
      <c r="D3" s="39">
        <f>'06 Finančná analýza'!C5</f>
        <v>0</v>
      </c>
      <c r="F3" s="2" t="s">
        <v>186</v>
      </c>
    </row>
    <row r="4" spans="2:6" x14ac:dyDescent="0.3">
      <c r="B4" s="17" t="s">
        <v>13</v>
      </c>
      <c r="C4" s="119">
        <f>'06 Finančná analýza'!AG8</f>
        <v>0</v>
      </c>
      <c r="D4" s="39">
        <f>'06 Finančná analýza'!C8</f>
        <v>0</v>
      </c>
    </row>
    <row r="5" spans="2:6" x14ac:dyDescent="0.3">
      <c r="B5" s="17" t="s">
        <v>175</v>
      </c>
      <c r="C5" s="119">
        <f>'04 Prevádzkové príjmy'!C23</f>
        <v>0</v>
      </c>
      <c r="D5" s="39">
        <f>'06 Finančná analýza'!C7</f>
        <v>0</v>
      </c>
    </row>
    <row r="6" spans="2:6" ht="10.5" x14ac:dyDescent="0.35">
      <c r="B6" s="17" t="s">
        <v>56</v>
      </c>
      <c r="C6" s="119">
        <f>'03 Prevádzkové výdavky'!C41</f>
        <v>0</v>
      </c>
      <c r="D6" s="39">
        <f>'06 Finančná analýza'!C6</f>
        <v>0</v>
      </c>
      <c r="F6" s="131" t="s">
        <v>221</v>
      </c>
    </row>
    <row r="7" spans="2:6" ht="10.5" x14ac:dyDescent="0.35">
      <c r="B7" s="17" t="s">
        <v>215</v>
      </c>
      <c r="C7" s="128"/>
      <c r="D7" s="39">
        <f>IF(D5&gt;D6,D4+D5-D6,0)</f>
        <v>0</v>
      </c>
      <c r="F7" s="131" t="s">
        <v>214</v>
      </c>
    </row>
    <row r="8" spans="2:6" x14ac:dyDescent="0.3">
      <c r="B8" s="17" t="s">
        <v>217</v>
      </c>
      <c r="C8" s="129"/>
      <c r="D8" s="39">
        <f>D3-D7</f>
        <v>0</v>
      </c>
    </row>
    <row r="9" spans="2:6" x14ac:dyDescent="0.3">
      <c r="B9" s="17" t="s">
        <v>218</v>
      </c>
      <c r="C9" s="130"/>
      <c r="D9" s="153">
        <f>IFERROR(D8/D3,0)</f>
        <v>0</v>
      </c>
    </row>
    <row r="12" spans="2:6" x14ac:dyDescent="0.3">
      <c r="B12" s="7" t="s">
        <v>14</v>
      </c>
      <c r="C12" s="27"/>
      <c r="D12" s="2" t="s">
        <v>220</v>
      </c>
    </row>
    <row r="13" spans="2:6" x14ac:dyDescent="0.3">
      <c r="B13" s="17" t="s">
        <v>248</v>
      </c>
      <c r="C13" s="11">
        <f>'01 Investičné výdavky'!C34</f>
        <v>0</v>
      </c>
    </row>
    <row r="14" spans="2:6" x14ac:dyDescent="0.3">
      <c r="B14" s="17" t="s">
        <v>249</v>
      </c>
      <c r="C14" s="10">
        <v>0</v>
      </c>
      <c r="D14" s="2" t="s">
        <v>251</v>
      </c>
    </row>
    <row r="15" spans="2:6" x14ac:dyDescent="0.3">
      <c r="B15" s="17" t="s">
        <v>250</v>
      </c>
      <c r="C15" s="11">
        <f>C13+C14</f>
        <v>0</v>
      </c>
    </row>
    <row r="16" spans="2:6" x14ac:dyDescent="0.3">
      <c r="B16" s="17" t="s">
        <v>176</v>
      </c>
      <c r="C16" s="11">
        <f>C15*D9</f>
        <v>0</v>
      </c>
    </row>
    <row r="17" spans="2:10" x14ac:dyDescent="0.3">
      <c r="B17" s="17" t="s">
        <v>409</v>
      </c>
      <c r="C17" s="276">
        <v>0.85</v>
      </c>
    </row>
    <row r="18" spans="2:10" x14ac:dyDescent="0.3">
      <c r="B18" s="17" t="s">
        <v>15</v>
      </c>
      <c r="C18" s="11">
        <f>C16*C17</f>
        <v>0</v>
      </c>
    </row>
    <row r="19" spans="2:10" x14ac:dyDescent="0.3">
      <c r="B19" s="243" t="s">
        <v>380</v>
      </c>
      <c r="C19" s="244">
        <f>IFERROR(C18/C13,0)</f>
        <v>0</v>
      </c>
    </row>
    <row r="20" spans="2:10" x14ac:dyDescent="0.3">
      <c r="B20" s="32"/>
    </row>
    <row r="21" spans="2:10" x14ac:dyDescent="0.3">
      <c r="B21" s="32"/>
    </row>
    <row r="22" spans="2:10" x14ac:dyDescent="0.3">
      <c r="B22" s="17"/>
      <c r="C22" s="17"/>
      <c r="D22" s="17" t="s">
        <v>9</v>
      </c>
      <c r="E22" s="17"/>
      <c r="F22" s="17"/>
      <c r="G22" s="17"/>
      <c r="H22" s="17"/>
      <c r="I22" s="17"/>
      <c r="J22" s="17"/>
    </row>
    <row r="23" spans="2:10" x14ac:dyDescent="0.3">
      <c r="B23" s="19"/>
      <c r="C23" s="19"/>
      <c r="D23" s="33">
        <v>1</v>
      </c>
      <c r="E23" s="33">
        <v>2</v>
      </c>
      <c r="F23" s="33">
        <v>3</v>
      </c>
      <c r="G23" s="33">
        <v>4</v>
      </c>
      <c r="H23" s="33">
        <v>5</v>
      </c>
      <c r="I23" s="33">
        <v>6</v>
      </c>
      <c r="J23" s="33"/>
    </row>
    <row r="24" spans="2:10" x14ac:dyDescent="0.3">
      <c r="B24" s="7" t="s">
        <v>396</v>
      </c>
      <c r="C24" s="116" t="s">
        <v>8</v>
      </c>
      <c r="D24" s="8">
        <f>Parametre!C13</f>
        <v>2025</v>
      </c>
      <c r="E24" s="8">
        <f>$D$24+D23</f>
        <v>2026</v>
      </c>
      <c r="F24" s="8">
        <f>$D$24+E23</f>
        <v>2027</v>
      </c>
      <c r="G24" s="8">
        <f>$D$24+F23</f>
        <v>2028</v>
      </c>
      <c r="H24" s="8">
        <f>$D$24+G23</f>
        <v>2029</v>
      </c>
      <c r="I24" s="8">
        <f>$D$24+H23</f>
        <v>2030</v>
      </c>
      <c r="J24" s="8" t="s">
        <v>270</v>
      </c>
    </row>
    <row r="25" spans="2:10" x14ac:dyDescent="0.3">
      <c r="B25" s="17" t="s">
        <v>57</v>
      </c>
      <c r="C25" s="11">
        <f>SUM(D25:I25)</f>
        <v>0</v>
      </c>
      <c r="D25" s="11">
        <f>'01 Investičné výdavky'!D32</f>
        <v>0</v>
      </c>
      <c r="E25" s="11">
        <f>'01 Investičné výdavky'!E32</f>
        <v>0</v>
      </c>
      <c r="F25" s="11">
        <f>'01 Investičné výdavky'!F32</f>
        <v>0</v>
      </c>
      <c r="G25" s="11">
        <f>'01 Investičné výdavky'!G32</f>
        <v>0</v>
      </c>
      <c r="H25" s="11">
        <f>'01 Investičné výdavky'!H32</f>
        <v>0</v>
      </c>
      <c r="I25" s="11">
        <f>'01 Investičné výdavky'!I32</f>
        <v>0</v>
      </c>
      <c r="J25" s="11">
        <f>'01 Investičné výdavky'!J32</f>
        <v>0</v>
      </c>
    </row>
    <row r="26" spans="2:10" x14ac:dyDescent="0.3">
      <c r="B26" s="17" t="s">
        <v>184</v>
      </c>
      <c r="C26" s="11">
        <f t="shared" ref="C26:C27" si="0">SUM(D26:I26)</f>
        <v>0</v>
      </c>
      <c r="D26" s="11">
        <f>$D$9*$C$17*'01 Investičné výdavky'!D34</f>
        <v>0</v>
      </c>
      <c r="E26" s="11">
        <f>$D$9*$C$17*'01 Investičné výdavky'!E34</f>
        <v>0</v>
      </c>
      <c r="F26" s="11">
        <f>$D$9*$C$17*'01 Investičné výdavky'!F34</f>
        <v>0</v>
      </c>
      <c r="G26" s="11">
        <f>$D$9*$C$17*'01 Investičné výdavky'!G34</f>
        <v>0</v>
      </c>
      <c r="H26" s="11">
        <f>$D$9*$C$17*'01 Investičné výdavky'!H34</f>
        <v>0</v>
      </c>
      <c r="I26" s="11">
        <f>$D$9*$C$17*'01 Investičné výdavky'!I34</f>
        <v>0</v>
      </c>
      <c r="J26" s="11">
        <f>$D$9*$C$17*'01 Investičné výdavky'!J34</f>
        <v>0</v>
      </c>
    </row>
    <row r="27" spans="2:10" x14ac:dyDescent="0.3">
      <c r="B27" s="17" t="s">
        <v>185</v>
      </c>
      <c r="C27" s="11">
        <f t="shared" si="0"/>
        <v>0</v>
      </c>
      <c r="D27" s="11">
        <f>D25-D26-D28</f>
        <v>0</v>
      </c>
      <c r="E27" s="11">
        <f t="shared" ref="E27:J27" si="1">E25-E26</f>
        <v>0</v>
      </c>
      <c r="F27" s="11">
        <f t="shared" si="1"/>
        <v>0</v>
      </c>
      <c r="G27" s="11">
        <f t="shared" si="1"/>
        <v>0</v>
      </c>
      <c r="H27" s="11">
        <f t="shared" si="1"/>
        <v>0</v>
      </c>
      <c r="I27" s="11">
        <f t="shared" si="1"/>
        <v>0</v>
      </c>
      <c r="J27" s="11">
        <f t="shared" si="1"/>
        <v>0</v>
      </c>
    </row>
    <row r="28" spans="2:10" x14ac:dyDescent="0.3">
      <c r="B28" s="17" t="s">
        <v>395</v>
      </c>
      <c r="C28" s="11">
        <f t="shared" ref="C28" si="2">SUM(D28:I28)</f>
        <v>0</v>
      </c>
      <c r="D28" s="10"/>
      <c r="E28" s="10"/>
      <c r="F28" s="10"/>
      <c r="G28" s="10"/>
      <c r="H28" s="10"/>
      <c r="I28" s="10"/>
      <c r="J28" s="10"/>
    </row>
    <row r="29" spans="2:10" x14ac:dyDescent="0.3">
      <c r="B29" s="120" t="s">
        <v>397</v>
      </c>
    </row>
  </sheetData>
  <phoneticPr fontId="5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G58"/>
  <sheetViews>
    <sheetView zoomScale="90" zoomScaleNormal="90" workbookViewId="0">
      <selection activeCell="S71" sqref="S71"/>
    </sheetView>
  </sheetViews>
  <sheetFormatPr defaultColWidth="9.1328125" defaultRowHeight="10.15" x14ac:dyDescent="0.3"/>
  <cols>
    <col min="1" max="1" width="2.796875" style="3" customWidth="1"/>
    <col min="2" max="2" width="38.59765625" style="3" customWidth="1"/>
    <col min="3" max="3" width="11.19921875" style="3" customWidth="1"/>
    <col min="4" max="4" width="7.9296875" style="3" bestFit="1" customWidth="1"/>
    <col min="5" max="5" width="7.1328125" style="3" bestFit="1" customWidth="1"/>
    <col min="6" max="33" width="6.59765625" style="3" customWidth="1"/>
    <col min="34" max="16384" width="9.1328125" style="3"/>
  </cols>
  <sheetData>
    <row r="2" spans="2:33" x14ac:dyDescent="0.3">
      <c r="B2" s="20" t="s">
        <v>298</v>
      </c>
      <c r="C2" s="20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2:33" x14ac:dyDescent="0.3">
      <c r="B3" s="5"/>
      <c r="C3" s="191" t="s">
        <v>8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</row>
    <row r="4" spans="2:33" x14ac:dyDescent="0.3">
      <c r="B4" s="7" t="s">
        <v>37</v>
      </c>
      <c r="C4" s="116" t="s">
        <v>180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AG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  <c r="P4" s="8">
        <f t="shared" si="0"/>
        <v>2037</v>
      </c>
      <c r="Q4" s="8">
        <f t="shared" si="0"/>
        <v>2038</v>
      </c>
      <c r="R4" s="8">
        <f t="shared" si="0"/>
        <v>2039</v>
      </c>
      <c r="S4" s="8">
        <f t="shared" si="0"/>
        <v>2040</v>
      </c>
      <c r="T4" s="8">
        <f t="shared" si="0"/>
        <v>2041</v>
      </c>
      <c r="U4" s="8">
        <f t="shared" si="0"/>
        <v>2042</v>
      </c>
      <c r="V4" s="8">
        <f t="shared" si="0"/>
        <v>2043</v>
      </c>
      <c r="W4" s="8">
        <f t="shared" si="0"/>
        <v>2044</v>
      </c>
      <c r="X4" s="8">
        <f t="shared" si="0"/>
        <v>2045</v>
      </c>
      <c r="Y4" s="8">
        <f t="shared" si="0"/>
        <v>2046</v>
      </c>
      <c r="Z4" s="8">
        <f t="shared" si="0"/>
        <v>2047</v>
      </c>
      <c r="AA4" s="8">
        <f t="shared" si="0"/>
        <v>2048</v>
      </c>
      <c r="AB4" s="8">
        <f t="shared" si="0"/>
        <v>2049</v>
      </c>
      <c r="AC4" s="8">
        <f t="shared" si="0"/>
        <v>2050</v>
      </c>
      <c r="AD4" s="8">
        <f t="shared" si="0"/>
        <v>2051</v>
      </c>
      <c r="AE4" s="8">
        <f t="shared" si="0"/>
        <v>2052</v>
      </c>
      <c r="AF4" s="8">
        <f t="shared" si="0"/>
        <v>2053</v>
      </c>
      <c r="AG4" s="8">
        <f t="shared" si="0"/>
        <v>2054</v>
      </c>
    </row>
    <row r="5" spans="2:33" x14ac:dyDescent="0.3">
      <c r="B5" s="4" t="s">
        <v>57</v>
      </c>
      <c r="C5" s="197">
        <f>D5+NPV(Parametre!$C$9,'06 Finančná analýza'!E5:I5)</f>
        <v>0</v>
      </c>
      <c r="D5" s="124">
        <f>'01 Investičné výdavky'!D27</f>
        <v>0</v>
      </c>
      <c r="E5" s="124">
        <f>'01 Investičné výdavky'!E27</f>
        <v>0</v>
      </c>
      <c r="F5" s="124">
        <f>'01 Investičné výdavky'!F27</f>
        <v>0</v>
      </c>
      <c r="G5" s="124">
        <f>'01 Investičné výdavky'!G27</f>
        <v>0</v>
      </c>
      <c r="H5" s="124">
        <f>'01 Investičné výdavky'!H27</f>
        <v>0</v>
      </c>
      <c r="I5" s="124">
        <f>'01 Investičné výdavky'!I27</f>
        <v>0</v>
      </c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</row>
    <row r="6" spans="2:33" x14ac:dyDescent="0.3">
      <c r="B6" s="4" t="s">
        <v>56</v>
      </c>
      <c r="C6" s="197">
        <f>D6+NPV(Parametre!$C$9,'06 Finančná analýza'!E6:AG6)</f>
        <v>0</v>
      </c>
      <c r="D6" s="124">
        <f>'03 Prevádzkové výdavky'!D41</f>
        <v>0</v>
      </c>
      <c r="E6" s="124">
        <f>'03 Prevádzkové výdavky'!E41</f>
        <v>0</v>
      </c>
      <c r="F6" s="124">
        <f>'03 Prevádzkové výdavky'!F41</f>
        <v>0</v>
      </c>
      <c r="G6" s="124">
        <f>'03 Prevádzkové výdavky'!G41</f>
        <v>0</v>
      </c>
      <c r="H6" s="124">
        <f>'03 Prevádzkové výdavky'!H41</f>
        <v>0</v>
      </c>
      <c r="I6" s="124">
        <f>'03 Prevádzkové výdavky'!I41</f>
        <v>0</v>
      </c>
      <c r="J6" s="124">
        <f>'03 Prevádzkové výdavky'!J41</f>
        <v>0</v>
      </c>
      <c r="K6" s="124">
        <f>'03 Prevádzkové výdavky'!K41</f>
        <v>0</v>
      </c>
      <c r="L6" s="124">
        <f>'03 Prevádzkové výdavky'!L41</f>
        <v>0</v>
      </c>
      <c r="M6" s="124">
        <f>'03 Prevádzkové výdavky'!M41</f>
        <v>0</v>
      </c>
      <c r="N6" s="124">
        <f>'03 Prevádzkové výdavky'!N41</f>
        <v>0</v>
      </c>
      <c r="O6" s="124">
        <f>'03 Prevádzkové výdavky'!O41</f>
        <v>0</v>
      </c>
      <c r="P6" s="124">
        <f>'03 Prevádzkové výdavky'!P41</f>
        <v>0</v>
      </c>
      <c r="Q6" s="124">
        <f>'03 Prevádzkové výdavky'!Q41</f>
        <v>0</v>
      </c>
      <c r="R6" s="124">
        <f>'03 Prevádzkové výdavky'!R41</f>
        <v>0</v>
      </c>
      <c r="S6" s="124">
        <f>'03 Prevádzkové výdavky'!S41</f>
        <v>0</v>
      </c>
      <c r="T6" s="124">
        <f>'03 Prevádzkové výdavky'!T41</f>
        <v>0</v>
      </c>
      <c r="U6" s="124">
        <f>'03 Prevádzkové výdavky'!U41</f>
        <v>0</v>
      </c>
      <c r="V6" s="124">
        <f>'03 Prevádzkové výdavky'!V41</f>
        <v>0</v>
      </c>
      <c r="W6" s="124">
        <f>'03 Prevádzkové výdavky'!W41</f>
        <v>0</v>
      </c>
      <c r="X6" s="124">
        <f>'03 Prevádzkové výdavky'!X41</f>
        <v>0</v>
      </c>
      <c r="Y6" s="124">
        <f>'03 Prevádzkové výdavky'!Y41</f>
        <v>0</v>
      </c>
      <c r="Z6" s="124">
        <f>'03 Prevádzkové výdavky'!Z41</f>
        <v>0</v>
      </c>
      <c r="AA6" s="124">
        <f>'03 Prevádzkové výdavky'!AA41</f>
        <v>0</v>
      </c>
      <c r="AB6" s="124">
        <f>'03 Prevádzkové výdavky'!AB41</f>
        <v>0</v>
      </c>
      <c r="AC6" s="124">
        <f>'03 Prevádzkové výdavky'!AC41</f>
        <v>0</v>
      </c>
      <c r="AD6" s="124">
        <f>'03 Prevádzkové výdavky'!AD41</f>
        <v>0</v>
      </c>
      <c r="AE6" s="124">
        <f>'03 Prevádzkové výdavky'!AE41</f>
        <v>0</v>
      </c>
      <c r="AF6" s="124">
        <f>'03 Prevádzkové výdavky'!AF41</f>
        <v>0</v>
      </c>
      <c r="AG6" s="124">
        <f>'03 Prevádzkové výdavky'!AG41</f>
        <v>0</v>
      </c>
    </row>
    <row r="7" spans="2:33" x14ac:dyDescent="0.3">
      <c r="B7" s="4" t="s">
        <v>175</v>
      </c>
      <c r="C7" s="197">
        <f>D7+NPV(Parametre!$C$9,'06 Finančná analýza'!E7:AG7)</f>
        <v>0</v>
      </c>
      <c r="D7" s="124">
        <f>'04 Prevádzkové príjmy'!D23</f>
        <v>0</v>
      </c>
      <c r="E7" s="124">
        <f>'04 Prevádzkové príjmy'!E23</f>
        <v>0</v>
      </c>
      <c r="F7" s="124">
        <f>'04 Prevádzkové príjmy'!F23</f>
        <v>0</v>
      </c>
      <c r="G7" s="124">
        <f>'04 Prevádzkové príjmy'!G23</f>
        <v>0</v>
      </c>
      <c r="H7" s="124">
        <f>'04 Prevádzkové príjmy'!H23</f>
        <v>0</v>
      </c>
      <c r="I7" s="124">
        <f>'04 Prevádzkové príjmy'!I23</f>
        <v>0</v>
      </c>
      <c r="J7" s="124">
        <f>'04 Prevádzkové príjmy'!J23</f>
        <v>0</v>
      </c>
      <c r="K7" s="124">
        <f>'04 Prevádzkové príjmy'!K23</f>
        <v>0</v>
      </c>
      <c r="L7" s="124">
        <f>'04 Prevádzkové príjmy'!L23</f>
        <v>0</v>
      </c>
      <c r="M7" s="124">
        <f>'04 Prevádzkové príjmy'!M23</f>
        <v>0</v>
      </c>
      <c r="N7" s="124">
        <f>'04 Prevádzkové príjmy'!N23</f>
        <v>0</v>
      </c>
      <c r="O7" s="124">
        <f>'04 Prevádzkové príjmy'!O23</f>
        <v>0</v>
      </c>
      <c r="P7" s="124">
        <f>'04 Prevádzkové príjmy'!P23</f>
        <v>0</v>
      </c>
      <c r="Q7" s="124">
        <f>'04 Prevádzkové príjmy'!Q23</f>
        <v>0</v>
      </c>
      <c r="R7" s="124">
        <f>'04 Prevádzkové príjmy'!R23</f>
        <v>0</v>
      </c>
      <c r="S7" s="124">
        <f>'04 Prevádzkové príjmy'!S23</f>
        <v>0</v>
      </c>
      <c r="T7" s="124">
        <f>'04 Prevádzkové príjmy'!T23</f>
        <v>0</v>
      </c>
      <c r="U7" s="124">
        <f>'04 Prevádzkové príjmy'!U23</f>
        <v>0</v>
      </c>
      <c r="V7" s="124">
        <f>'04 Prevádzkové príjmy'!V23</f>
        <v>0</v>
      </c>
      <c r="W7" s="124">
        <f>'04 Prevádzkové príjmy'!W23</f>
        <v>0</v>
      </c>
      <c r="X7" s="124">
        <f>'04 Prevádzkové príjmy'!X23</f>
        <v>0</v>
      </c>
      <c r="Y7" s="124">
        <f>'04 Prevádzkové príjmy'!Y23</f>
        <v>0</v>
      </c>
      <c r="Z7" s="124">
        <f>'04 Prevádzkové príjmy'!Z23</f>
        <v>0</v>
      </c>
      <c r="AA7" s="124">
        <f>'04 Prevádzkové príjmy'!AA23</f>
        <v>0</v>
      </c>
      <c r="AB7" s="124">
        <f>'04 Prevádzkové príjmy'!AB23</f>
        <v>0</v>
      </c>
      <c r="AC7" s="124">
        <f>'04 Prevádzkové príjmy'!AC23</f>
        <v>0</v>
      </c>
      <c r="AD7" s="124">
        <f>'04 Prevádzkové príjmy'!AD23</f>
        <v>0</v>
      </c>
      <c r="AE7" s="124">
        <f>'04 Prevádzkové príjmy'!AE23</f>
        <v>0</v>
      </c>
      <c r="AF7" s="124">
        <f>'04 Prevádzkové príjmy'!AF23</f>
        <v>0</v>
      </c>
      <c r="AG7" s="124">
        <f>'04 Prevádzkové príjmy'!AG23</f>
        <v>0</v>
      </c>
    </row>
    <row r="8" spans="2:33" ht="10.5" thickBot="1" x14ac:dyDescent="0.35">
      <c r="B8" s="37" t="s">
        <v>13</v>
      </c>
      <c r="C8" s="198">
        <f>D8+NPV(Parametre!$C$9,'06 Finančná analýza'!E8:AG8)</f>
        <v>0</v>
      </c>
      <c r="D8" s="199">
        <v>0</v>
      </c>
      <c r="E8" s="199">
        <v>0</v>
      </c>
      <c r="F8" s="199">
        <v>0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200">
        <f>'02 Zostatková hodnota'!H19</f>
        <v>0</v>
      </c>
    </row>
    <row r="9" spans="2:33" ht="10.5" thickTop="1" x14ac:dyDescent="0.3">
      <c r="B9" s="30" t="s">
        <v>38</v>
      </c>
      <c r="C9" s="201">
        <f>D9+NPV(Parametre!$C$9,'06 Finančná analýza'!E9:AG9)</f>
        <v>0</v>
      </c>
      <c r="D9" s="202">
        <f>-D5-D6+D7+D8</f>
        <v>0</v>
      </c>
      <c r="E9" s="202">
        <f t="shared" ref="E9:AG9" si="1">-E5-E6+E7+E8</f>
        <v>0</v>
      </c>
      <c r="F9" s="202">
        <f t="shared" si="1"/>
        <v>0</v>
      </c>
      <c r="G9" s="202">
        <f t="shared" si="1"/>
        <v>0</v>
      </c>
      <c r="H9" s="202">
        <f t="shared" si="1"/>
        <v>0</v>
      </c>
      <c r="I9" s="202">
        <f t="shared" si="1"/>
        <v>0</v>
      </c>
      <c r="J9" s="202">
        <f t="shared" si="1"/>
        <v>0</v>
      </c>
      <c r="K9" s="202">
        <f t="shared" si="1"/>
        <v>0</v>
      </c>
      <c r="L9" s="202">
        <f t="shared" si="1"/>
        <v>0</v>
      </c>
      <c r="M9" s="202">
        <f t="shared" si="1"/>
        <v>0</v>
      </c>
      <c r="N9" s="202">
        <f t="shared" si="1"/>
        <v>0</v>
      </c>
      <c r="O9" s="202">
        <f t="shared" si="1"/>
        <v>0</v>
      </c>
      <c r="P9" s="202">
        <f t="shared" si="1"/>
        <v>0</v>
      </c>
      <c r="Q9" s="202">
        <f t="shared" si="1"/>
        <v>0</v>
      </c>
      <c r="R9" s="202">
        <f t="shared" si="1"/>
        <v>0</v>
      </c>
      <c r="S9" s="202">
        <f t="shared" si="1"/>
        <v>0</v>
      </c>
      <c r="T9" s="202">
        <f t="shared" si="1"/>
        <v>0</v>
      </c>
      <c r="U9" s="202">
        <f t="shared" si="1"/>
        <v>0</v>
      </c>
      <c r="V9" s="202">
        <f t="shared" si="1"/>
        <v>0</v>
      </c>
      <c r="W9" s="202">
        <f t="shared" si="1"/>
        <v>0</v>
      </c>
      <c r="X9" s="202">
        <f t="shared" si="1"/>
        <v>0</v>
      </c>
      <c r="Y9" s="202">
        <f t="shared" si="1"/>
        <v>0</v>
      </c>
      <c r="Z9" s="202">
        <f t="shared" si="1"/>
        <v>0</v>
      </c>
      <c r="AA9" s="202">
        <f t="shared" si="1"/>
        <v>0</v>
      </c>
      <c r="AB9" s="202">
        <f t="shared" si="1"/>
        <v>0</v>
      </c>
      <c r="AC9" s="202">
        <f t="shared" si="1"/>
        <v>0</v>
      </c>
      <c r="AD9" s="202">
        <f t="shared" si="1"/>
        <v>0</v>
      </c>
      <c r="AE9" s="202">
        <f t="shared" si="1"/>
        <v>0</v>
      </c>
      <c r="AF9" s="202">
        <f t="shared" si="1"/>
        <v>0</v>
      </c>
      <c r="AG9" s="202">
        <f t="shared" si="1"/>
        <v>0</v>
      </c>
    </row>
    <row r="11" spans="2:33" x14ac:dyDescent="0.3">
      <c r="B11" s="35" t="s">
        <v>16</v>
      </c>
      <c r="C11" s="154">
        <f>-C5+-C6+C7+C8</f>
        <v>0</v>
      </c>
      <c r="D11" s="3" t="s">
        <v>0</v>
      </c>
      <c r="E11" s="36"/>
    </row>
    <row r="12" spans="2:33" x14ac:dyDescent="0.3">
      <c r="B12" s="35" t="s">
        <v>300</v>
      </c>
      <c r="C12" s="267" t="e">
        <f>IRR(D9:AG9,1)</f>
        <v>#NUM!</v>
      </c>
      <c r="E12" s="26"/>
    </row>
    <row r="15" spans="2:33" x14ac:dyDescent="0.3">
      <c r="B15" s="20" t="s">
        <v>299</v>
      </c>
      <c r="C15" s="20"/>
      <c r="D15" s="4" t="s">
        <v>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x14ac:dyDescent="0.3">
      <c r="B16" s="5"/>
      <c r="C16" s="191" t="s">
        <v>8</v>
      </c>
      <c r="D16" s="6">
        <v>1</v>
      </c>
      <c r="E16" s="6">
        <v>2</v>
      </c>
      <c r="F16" s="6">
        <v>3</v>
      </c>
      <c r="G16" s="6">
        <v>4</v>
      </c>
      <c r="H16" s="6">
        <v>5</v>
      </c>
      <c r="I16" s="6">
        <v>6</v>
      </c>
      <c r="J16" s="6">
        <v>7</v>
      </c>
      <c r="K16" s="6">
        <v>8</v>
      </c>
      <c r="L16" s="6">
        <v>9</v>
      </c>
      <c r="M16" s="6">
        <v>10</v>
      </c>
      <c r="N16" s="6">
        <v>11</v>
      </c>
      <c r="O16" s="6">
        <v>12</v>
      </c>
      <c r="P16" s="6">
        <v>13</v>
      </c>
      <c r="Q16" s="6">
        <v>14</v>
      </c>
      <c r="R16" s="6">
        <v>15</v>
      </c>
      <c r="S16" s="6">
        <v>16</v>
      </c>
      <c r="T16" s="6">
        <v>17</v>
      </c>
      <c r="U16" s="6">
        <v>18</v>
      </c>
      <c r="V16" s="6">
        <v>19</v>
      </c>
      <c r="W16" s="6">
        <v>20</v>
      </c>
      <c r="X16" s="6">
        <v>21</v>
      </c>
      <c r="Y16" s="6">
        <v>22</v>
      </c>
      <c r="Z16" s="6">
        <v>23</v>
      </c>
      <c r="AA16" s="6">
        <v>24</v>
      </c>
      <c r="AB16" s="6">
        <v>25</v>
      </c>
      <c r="AC16" s="6">
        <v>26</v>
      </c>
      <c r="AD16" s="6">
        <v>27</v>
      </c>
      <c r="AE16" s="6">
        <v>28</v>
      </c>
      <c r="AF16" s="6">
        <v>29</v>
      </c>
      <c r="AG16" s="6">
        <v>30</v>
      </c>
    </row>
    <row r="17" spans="2:33" x14ac:dyDescent="0.3">
      <c r="B17" s="7" t="s">
        <v>37</v>
      </c>
      <c r="C17" s="116" t="s">
        <v>180</v>
      </c>
      <c r="D17" s="8">
        <f>D4</f>
        <v>2025</v>
      </c>
      <c r="E17" s="8">
        <f>E4</f>
        <v>2026</v>
      </c>
      <c r="F17" s="8">
        <f>F4</f>
        <v>2027</v>
      </c>
      <c r="G17" s="8">
        <f t="shared" ref="G17:AG17" si="2">G4</f>
        <v>2028</v>
      </c>
      <c r="H17" s="8">
        <f t="shared" si="2"/>
        <v>2029</v>
      </c>
      <c r="I17" s="8">
        <f t="shared" si="2"/>
        <v>2030</v>
      </c>
      <c r="J17" s="8">
        <f t="shared" si="2"/>
        <v>2031</v>
      </c>
      <c r="K17" s="8">
        <f t="shared" si="2"/>
        <v>2032</v>
      </c>
      <c r="L17" s="8">
        <f t="shared" si="2"/>
        <v>2033</v>
      </c>
      <c r="M17" s="8">
        <f t="shared" si="2"/>
        <v>2034</v>
      </c>
      <c r="N17" s="8">
        <f t="shared" si="2"/>
        <v>2035</v>
      </c>
      <c r="O17" s="8">
        <f t="shared" si="2"/>
        <v>2036</v>
      </c>
      <c r="P17" s="8">
        <f t="shared" si="2"/>
        <v>2037</v>
      </c>
      <c r="Q17" s="8">
        <f t="shared" si="2"/>
        <v>2038</v>
      </c>
      <c r="R17" s="8">
        <f t="shared" si="2"/>
        <v>2039</v>
      </c>
      <c r="S17" s="8">
        <f t="shared" si="2"/>
        <v>2040</v>
      </c>
      <c r="T17" s="8">
        <f t="shared" si="2"/>
        <v>2041</v>
      </c>
      <c r="U17" s="8">
        <f t="shared" si="2"/>
        <v>2042</v>
      </c>
      <c r="V17" s="8">
        <f t="shared" si="2"/>
        <v>2043</v>
      </c>
      <c r="W17" s="8">
        <f t="shared" si="2"/>
        <v>2044</v>
      </c>
      <c r="X17" s="8">
        <f t="shared" si="2"/>
        <v>2045</v>
      </c>
      <c r="Y17" s="8">
        <f t="shared" si="2"/>
        <v>2046</v>
      </c>
      <c r="Z17" s="8">
        <f t="shared" si="2"/>
        <v>2047</v>
      </c>
      <c r="AA17" s="8">
        <f t="shared" si="2"/>
        <v>2048</v>
      </c>
      <c r="AB17" s="8">
        <f t="shared" si="2"/>
        <v>2049</v>
      </c>
      <c r="AC17" s="8">
        <f t="shared" si="2"/>
        <v>2050</v>
      </c>
      <c r="AD17" s="8">
        <f t="shared" si="2"/>
        <v>2051</v>
      </c>
      <c r="AE17" s="8">
        <f t="shared" si="2"/>
        <v>2052</v>
      </c>
      <c r="AF17" s="8">
        <f t="shared" si="2"/>
        <v>2053</v>
      </c>
      <c r="AG17" s="8">
        <f t="shared" si="2"/>
        <v>2054</v>
      </c>
    </row>
    <row r="18" spans="2:33" x14ac:dyDescent="0.3">
      <c r="B18" s="4" t="s">
        <v>181</v>
      </c>
      <c r="C18" s="192">
        <f>D18+NPV(Parametre!$C$9,'06 Finančná analýza'!E18:I18)</f>
        <v>0</v>
      </c>
      <c r="D18" s="194">
        <f>'01 Investičné výdavky'!D27*(1-'05 Financovanie (PSK)'!$C$17)</f>
        <v>0</v>
      </c>
      <c r="E18" s="194">
        <f>'01 Investičné výdavky'!E27*(1-'05 Financovanie (PSK)'!$C$17)</f>
        <v>0</v>
      </c>
      <c r="F18" s="194">
        <f>'01 Investičné výdavky'!F27*(1-'05 Financovanie (PSK)'!$C$17)</f>
        <v>0</v>
      </c>
      <c r="G18" s="194">
        <f>'01 Investičné výdavky'!G27*(1-'05 Financovanie (PSK)'!$C$17)</f>
        <v>0</v>
      </c>
      <c r="H18" s="194">
        <f>'01 Investičné výdavky'!H27*(1-'05 Financovanie (PSK)'!$C$17)</f>
        <v>0</v>
      </c>
      <c r="I18" s="194">
        <f>'01 Investičné výdavky'!I27*(1-'05 Financovanie (PSK)'!$C$17)</f>
        <v>0</v>
      </c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</row>
    <row r="19" spans="2:33" x14ac:dyDescent="0.3">
      <c r="B19" s="4" t="s">
        <v>56</v>
      </c>
      <c r="C19" s="192">
        <f>D19+NPV(Parametre!$C$9,'06 Finančná analýza'!E19:AG19)</f>
        <v>0</v>
      </c>
      <c r="D19" s="194">
        <f>'03 Prevádzkové výdavky'!D41</f>
        <v>0</v>
      </c>
      <c r="E19" s="194">
        <f>'03 Prevádzkové výdavky'!E41</f>
        <v>0</v>
      </c>
      <c r="F19" s="194">
        <f>'03 Prevádzkové výdavky'!F41</f>
        <v>0</v>
      </c>
      <c r="G19" s="194">
        <f>'03 Prevádzkové výdavky'!G41</f>
        <v>0</v>
      </c>
      <c r="H19" s="194">
        <f>'03 Prevádzkové výdavky'!H41</f>
        <v>0</v>
      </c>
      <c r="I19" s="194">
        <f>'03 Prevádzkové výdavky'!I41</f>
        <v>0</v>
      </c>
      <c r="J19" s="194">
        <f>'03 Prevádzkové výdavky'!J41</f>
        <v>0</v>
      </c>
      <c r="K19" s="194">
        <f>'03 Prevádzkové výdavky'!K41</f>
        <v>0</v>
      </c>
      <c r="L19" s="194">
        <f>'03 Prevádzkové výdavky'!L41</f>
        <v>0</v>
      </c>
      <c r="M19" s="194">
        <f>'03 Prevádzkové výdavky'!M41</f>
        <v>0</v>
      </c>
      <c r="N19" s="194">
        <f>'03 Prevádzkové výdavky'!N41</f>
        <v>0</v>
      </c>
      <c r="O19" s="194">
        <f>'03 Prevádzkové výdavky'!O41</f>
        <v>0</v>
      </c>
      <c r="P19" s="194">
        <f>'03 Prevádzkové výdavky'!P41</f>
        <v>0</v>
      </c>
      <c r="Q19" s="194">
        <f>'03 Prevádzkové výdavky'!Q41</f>
        <v>0</v>
      </c>
      <c r="R19" s="194">
        <f>'03 Prevádzkové výdavky'!R41</f>
        <v>0</v>
      </c>
      <c r="S19" s="194">
        <f>'03 Prevádzkové výdavky'!S41</f>
        <v>0</v>
      </c>
      <c r="T19" s="194">
        <f>'03 Prevádzkové výdavky'!T41</f>
        <v>0</v>
      </c>
      <c r="U19" s="194">
        <f>'03 Prevádzkové výdavky'!U41</f>
        <v>0</v>
      </c>
      <c r="V19" s="194">
        <f>'03 Prevádzkové výdavky'!V41</f>
        <v>0</v>
      </c>
      <c r="W19" s="194">
        <f>'03 Prevádzkové výdavky'!W41</f>
        <v>0</v>
      </c>
      <c r="X19" s="194">
        <f>'03 Prevádzkové výdavky'!X41</f>
        <v>0</v>
      </c>
      <c r="Y19" s="194">
        <f>'03 Prevádzkové výdavky'!Y41</f>
        <v>0</v>
      </c>
      <c r="Z19" s="194">
        <f>'03 Prevádzkové výdavky'!Z41</f>
        <v>0</v>
      </c>
      <c r="AA19" s="194">
        <f>'03 Prevádzkové výdavky'!AA41</f>
        <v>0</v>
      </c>
      <c r="AB19" s="194">
        <f>'03 Prevádzkové výdavky'!AB41</f>
        <v>0</v>
      </c>
      <c r="AC19" s="194">
        <f>'03 Prevádzkové výdavky'!AC41</f>
        <v>0</v>
      </c>
      <c r="AD19" s="194">
        <f>'03 Prevádzkové výdavky'!AD41</f>
        <v>0</v>
      </c>
      <c r="AE19" s="194">
        <f>'03 Prevádzkové výdavky'!AE41</f>
        <v>0</v>
      </c>
      <c r="AF19" s="194">
        <f>'03 Prevádzkové výdavky'!AF41</f>
        <v>0</v>
      </c>
      <c r="AG19" s="194">
        <f>'03 Prevádzkové výdavky'!AG41</f>
        <v>0</v>
      </c>
    </row>
    <row r="20" spans="2:33" x14ac:dyDescent="0.3">
      <c r="B20" s="4" t="s">
        <v>11</v>
      </c>
      <c r="C20" s="192">
        <f>D20+NPV(Parametre!$C$9,'06 Finančná analýza'!E20:AG20)</f>
        <v>0</v>
      </c>
      <c r="D20" s="195">
        <f>'04 Prevádzkové príjmy'!D23</f>
        <v>0</v>
      </c>
      <c r="E20" s="195">
        <f>'04 Prevádzkové príjmy'!E23</f>
        <v>0</v>
      </c>
      <c r="F20" s="195">
        <f>'04 Prevádzkové príjmy'!F23</f>
        <v>0</v>
      </c>
      <c r="G20" s="195">
        <f>'04 Prevádzkové príjmy'!G23</f>
        <v>0</v>
      </c>
      <c r="H20" s="195">
        <f>'04 Prevádzkové príjmy'!H23</f>
        <v>0</v>
      </c>
      <c r="I20" s="195">
        <f>'04 Prevádzkové príjmy'!I23</f>
        <v>0</v>
      </c>
      <c r="J20" s="195">
        <f>'04 Prevádzkové príjmy'!J23</f>
        <v>0</v>
      </c>
      <c r="K20" s="195">
        <f>'04 Prevádzkové príjmy'!K23</f>
        <v>0</v>
      </c>
      <c r="L20" s="195">
        <f>'04 Prevádzkové príjmy'!L23</f>
        <v>0</v>
      </c>
      <c r="M20" s="195">
        <f>'04 Prevádzkové príjmy'!M23</f>
        <v>0</v>
      </c>
      <c r="N20" s="195">
        <f>'04 Prevádzkové príjmy'!N23</f>
        <v>0</v>
      </c>
      <c r="O20" s="195">
        <f>'04 Prevádzkové príjmy'!O23</f>
        <v>0</v>
      </c>
      <c r="P20" s="195">
        <f>'04 Prevádzkové príjmy'!P23</f>
        <v>0</v>
      </c>
      <c r="Q20" s="195">
        <f>'04 Prevádzkové príjmy'!Q23</f>
        <v>0</v>
      </c>
      <c r="R20" s="195">
        <f>'04 Prevádzkové príjmy'!R23</f>
        <v>0</v>
      </c>
      <c r="S20" s="195">
        <f>'04 Prevádzkové príjmy'!S23</f>
        <v>0</v>
      </c>
      <c r="T20" s="195">
        <f>'04 Prevádzkové príjmy'!T23</f>
        <v>0</v>
      </c>
      <c r="U20" s="195">
        <f>'04 Prevádzkové príjmy'!U23</f>
        <v>0</v>
      </c>
      <c r="V20" s="195">
        <f>'04 Prevádzkové príjmy'!V23</f>
        <v>0</v>
      </c>
      <c r="W20" s="195">
        <f>'04 Prevádzkové príjmy'!W23</f>
        <v>0</v>
      </c>
      <c r="X20" s="195">
        <f>'04 Prevádzkové príjmy'!X23</f>
        <v>0</v>
      </c>
      <c r="Y20" s="195">
        <f>'04 Prevádzkové príjmy'!Y23</f>
        <v>0</v>
      </c>
      <c r="Z20" s="195">
        <f>'04 Prevádzkové príjmy'!Z23</f>
        <v>0</v>
      </c>
      <c r="AA20" s="195">
        <f>'04 Prevádzkové príjmy'!AA23</f>
        <v>0</v>
      </c>
      <c r="AB20" s="195">
        <f>'04 Prevádzkové príjmy'!AB23</f>
        <v>0</v>
      </c>
      <c r="AC20" s="195">
        <f>'04 Prevádzkové príjmy'!AC23</f>
        <v>0</v>
      </c>
      <c r="AD20" s="195">
        <f>'04 Prevádzkové príjmy'!AD23</f>
        <v>0</v>
      </c>
      <c r="AE20" s="195">
        <f>'04 Prevádzkové príjmy'!AE23</f>
        <v>0</v>
      </c>
      <c r="AF20" s="195">
        <f>'04 Prevádzkové príjmy'!AF23</f>
        <v>0</v>
      </c>
      <c r="AG20" s="195">
        <f>'04 Prevádzkové príjmy'!AG23</f>
        <v>0</v>
      </c>
    </row>
    <row r="21" spans="2:33" ht="10.5" thickBot="1" x14ac:dyDescent="0.35">
      <c r="B21" s="37" t="s">
        <v>13</v>
      </c>
      <c r="C21" s="193">
        <f>D21+NPV(Parametre!$C$9,'06 Finančná analýza'!E21:AG21)</f>
        <v>0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  <c r="AD21" s="196">
        <v>0</v>
      </c>
      <c r="AE21" s="196">
        <v>0</v>
      </c>
      <c r="AF21" s="196">
        <v>0</v>
      </c>
      <c r="AG21" s="196">
        <f>AG8</f>
        <v>0</v>
      </c>
    </row>
    <row r="22" spans="2:33" ht="10.5" thickTop="1" x14ac:dyDescent="0.3">
      <c r="B22" s="30" t="s">
        <v>38</v>
      </c>
      <c r="C22" s="189">
        <f>D22+NPV(Parametre!$C$9,'06 Finančná analýza'!E22:AG22)</f>
        <v>0</v>
      </c>
      <c r="D22" s="190">
        <f>-D18-D19+D20+D21</f>
        <v>0</v>
      </c>
      <c r="E22" s="190">
        <f t="shared" ref="E22:AG22" si="3">-E18-E19+E20+E21</f>
        <v>0</v>
      </c>
      <c r="F22" s="190">
        <f t="shared" si="3"/>
        <v>0</v>
      </c>
      <c r="G22" s="190">
        <f t="shared" si="3"/>
        <v>0</v>
      </c>
      <c r="H22" s="190">
        <f t="shared" si="3"/>
        <v>0</v>
      </c>
      <c r="I22" s="190">
        <f t="shared" si="3"/>
        <v>0</v>
      </c>
      <c r="J22" s="190">
        <f t="shared" si="3"/>
        <v>0</v>
      </c>
      <c r="K22" s="190">
        <f t="shared" si="3"/>
        <v>0</v>
      </c>
      <c r="L22" s="190">
        <f t="shared" si="3"/>
        <v>0</v>
      </c>
      <c r="M22" s="190">
        <f t="shared" si="3"/>
        <v>0</v>
      </c>
      <c r="N22" s="190">
        <f t="shared" si="3"/>
        <v>0</v>
      </c>
      <c r="O22" s="190">
        <f t="shared" si="3"/>
        <v>0</v>
      </c>
      <c r="P22" s="190">
        <f t="shared" si="3"/>
        <v>0</v>
      </c>
      <c r="Q22" s="190">
        <f t="shared" si="3"/>
        <v>0</v>
      </c>
      <c r="R22" s="190">
        <f t="shared" si="3"/>
        <v>0</v>
      </c>
      <c r="S22" s="190">
        <f t="shared" si="3"/>
        <v>0</v>
      </c>
      <c r="T22" s="190">
        <f t="shared" si="3"/>
        <v>0</v>
      </c>
      <c r="U22" s="190">
        <f t="shared" si="3"/>
        <v>0</v>
      </c>
      <c r="V22" s="190">
        <f t="shared" si="3"/>
        <v>0</v>
      </c>
      <c r="W22" s="190">
        <f t="shared" si="3"/>
        <v>0</v>
      </c>
      <c r="X22" s="190">
        <f t="shared" si="3"/>
        <v>0</v>
      </c>
      <c r="Y22" s="190">
        <f t="shared" si="3"/>
        <v>0</v>
      </c>
      <c r="Z22" s="190">
        <f t="shared" si="3"/>
        <v>0</v>
      </c>
      <c r="AA22" s="190">
        <f t="shared" si="3"/>
        <v>0</v>
      </c>
      <c r="AB22" s="190">
        <f t="shared" si="3"/>
        <v>0</v>
      </c>
      <c r="AC22" s="190">
        <f t="shared" si="3"/>
        <v>0</v>
      </c>
      <c r="AD22" s="190">
        <f t="shared" si="3"/>
        <v>0</v>
      </c>
      <c r="AE22" s="190">
        <f t="shared" si="3"/>
        <v>0</v>
      </c>
      <c r="AF22" s="190">
        <f t="shared" si="3"/>
        <v>0</v>
      </c>
      <c r="AG22" s="190">
        <f t="shared" si="3"/>
        <v>0</v>
      </c>
    </row>
    <row r="24" spans="2:33" x14ac:dyDescent="0.3">
      <c r="B24" s="35" t="s">
        <v>17</v>
      </c>
      <c r="C24" s="154">
        <f>-C18-C19+C20+C21</f>
        <v>0</v>
      </c>
      <c r="D24" s="36" t="s">
        <v>0</v>
      </c>
    </row>
    <row r="25" spans="2:33" x14ac:dyDescent="0.3">
      <c r="B25" s="35" t="s">
        <v>18</v>
      </c>
      <c r="C25" s="267" t="e">
        <f>IRR(D22:AG22,1)</f>
        <v>#NUM!</v>
      </c>
      <c r="D25" s="26"/>
    </row>
    <row r="26" spans="2:33" x14ac:dyDescent="0.3">
      <c r="D26" s="34"/>
    </row>
    <row r="28" spans="2:33" x14ac:dyDescent="0.3">
      <c r="B28" s="25" t="s">
        <v>183</v>
      </c>
      <c r="C28" s="25"/>
      <c r="D28" s="4" t="s">
        <v>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2:33" x14ac:dyDescent="0.3">
      <c r="B29" s="5"/>
      <c r="C29" s="5"/>
      <c r="D29" s="6">
        <v>1</v>
      </c>
      <c r="E29" s="6">
        <v>2</v>
      </c>
      <c r="F29" s="6">
        <v>3</v>
      </c>
      <c r="G29" s="6">
        <v>4</v>
      </c>
      <c r="H29" s="6">
        <v>5</v>
      </c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>
        <v>13</v>
      </c>
      <c r="Q29" s="6">
        <v>14</v>
      </c>
      <c r="R29" s="6">
        <v>15</v>
      </c>
      <c r="S29" s="6">
        <v>16</v>
      </c>
      <c r="T29" s="6">
        <v>17</v>
      </c>
      <c r="U29" s="6">
        <v>18</v>
      </c>
      <c r="V29" s="6">
        <v>19</v>
      </c>
      <c r="W29" s="6">
        <v>20</v>
      </c>
      <c r="X29" s="6">
        <v>21</v>
      </c>
      <c r="Y29" s="6">
        <v>22</v>
      </c>
      <c r="Z29" s="6">
        <v>23</v>
      </c>
      <c r="AA29" s="6">
        <v>24</v>
      </c>
      <c r="AB29" s="6">
        <v>25</v>
      </c>
      <c r="AC29" s="6">
        <v>26</v>
      </c>
      <c r="AD29" s="6">
        <v>27</v>
      </c>
      <c r="AE29" s="6">
        <v>28</v>
      </c>
      <c r="AF29" s="6">
        <v>29</v>
      </c>
      <c r="AG29" s="6">
        <v>30</v>
      </c>
    </row>
    <row r="30" spans="2:33" x14ac:dyDescent="0.3">
      <c r="B30" s="7" t="s">
        <v>37</v>
      </c>
      <c r="C30" s="179" t="s">
        <v>8</v>
      </c>
      <c r="D30" s="8">
        <f t="shared" ref="D30:AG30" si="4">D4</f>
        <v>2025</v>
      </c>
      <c r="E30" s="8">
        <f t="shared" si="4"/>
        <v>2026</v>
      </c>
      <c r="F30" s="8">
        <f t="shared" si="4"/>
        <v>2027</v>
      </c>
      <c r="G30" s="8">
        <f t="shared" si="4"/>
        <v>2028</v>
      </c>
      <c r="H30" s="8">
        <f t="shared" si="4"/>
        <v>2029</v>
      </c>
      <c r="I30" s="8">
        <f t="shared" si="4"/>
        <v>2030</v>
      </c>
      <c r="J30" s="8">
        <f t="shared" si="4"/>
        <v>2031</v>
      </c>
      <c r="K30" s="8">
        <f t="shared" si="4"/>
        <v>2032</v>
      </c>
      <c r="L30" s="8">
        <f t="shared" si="4"/>
        <v>2033</v>
      </c>
      <c r="M30" s="8">
        <f t="shared" si="4"/>
        <v>2034</v>
      </c>
      <c r="N30" s="8">
        <f t="shared" si="4"/>
        <v>2035</v>
      </c>
      <c r="O30" s="8">
        <f t="shared" si="4"/>
        <v>2036</v>
      </c>
      <c r="P30" s="8">
        <f t="shared" si="4"/>
        <v>2037</v>
      </c>
      <c r="Q30" s="8">
        <f t="shared" si="4"/>
        <v>2038</v>
      </c>
      <c r="R30" s="8">
        <f t="shared" si="4"/>
        <v>2039</v>
      </c>
      <c r="S30" s="8">
        <f t="shared" si="4"/>
        <v>2040</v>
      </c>
      <c r="T30" s="8">
        <f t="shared" si="4"/>
        <v>2041</v>
      </c>
      <c r="U30" s="8">
        <f t="shared" si="4"/>
        <v>2042</v>
      </c>
      <c r="V30" s="8">
        <f t="shared" si="4"/>
        <v>2043</v>
      </c>
      <c r="W30" s="8">
        <f t="shared" si="4"/>
        <v>2044</v>
      </c>
      <c r="X30" s="8">
        <f t="shared" si="4"/>
        <v>2045</v>
      </c>
      <c r="Y30" s="8">
        <f t="shared" si="4"/>
        <v>2046</v>
      </c>
      <c r="Z30" s="8">
        <f t="shared" si="4"/>
        <v>2047</v>
      </c>
      <c r="AA30" s="8">
        <f t="shared" si="4"/>
        <v>2048</v>
      </c>
      <c r="AB30" s="8">
        <f t="shared" si="4"/>
        <v>2049</v>
      </c>
      <c r="AC30" s="8">
        <f t="shared" si="4"/>
        <v>2050</v>
      </c>
      <c r="AD30" s="8">
        <f t="shared" si="4"/>
        <v>2051</v>
      </c>
      <c r="AE30" s="8">
        <f t="shared" si="4"/>
        <v>2052</v>
      </c>
      <c r="AF30" s="8">
        <f t="shared" si="4"/>
        <v>2053</v>
      </c>
      <c r="AG30" s="8">
        <f t="shared" si="4"/>
        <v>2054</v>
      </c>
    </row>
    <row r="31" spans="2:33" x14ac:dyDescent="0.3">
      <c r="B31" s="4" t="s">
        <v>190</v>
      </c>
      <c r="C31" s="160">
        <f t="shared" ref="C31:C37" si="5">SUM(D31:AG31)</f>
        <v>0</v>
      </c>
      <c r="D31" s="161">
        <f>'05 Financovanie (PSK)'!D25-'01 Investičné výdavky'!D28-'01 Investičné výdavky'!D29-'01 Investičné výdavky'!D31</f>
        <v>0</v>
      </c>
      <c r="E31" s="161">
        <f>'05 Financovanie (PSK)'!E25-'01 Investičné výdavky'!E28-'01 Investičné výdavky'!E29-'01 Investičné výdavky'!E31</f>
        <v>0</v>
      </c>
      <c r="F31" s="161">
        <f>'05 Financovanie (PSK)'!F25-'01 Investičné výdavky'!F28-'01 Investičné výdavky'!F29-'01 Investičné výdavky'!F31</f>
        <v>0</v>
      </c>
      <c r="G31" s="161">
        <f>'05 Financovanie (PSK)'!G25-'01 Investičné výdavky'!G28-'01 Investičné výdavky'!G29-'01 Investičné výdavky'!G31</f>
        <v>0</v>
      </c>
      <c r="H31" s="161">
        <f>'05 Financovanie (PSK)'!H25-'01 Investičné výdavky'!H28-'01 Investičné výdavky'!H29-'01 Investičné výdavky'!H31</f>
        <v>0</v>
      </c>
      <c r="I31" s="161">
        <f>'05 Financovanie (PSK)'!I25-'01 Investičné výdavky'!I28-'01 Investičné výdavky'!I29-'01 Investičné výdavky'!I31</f>
        <v>0</v>
      </c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2:33" x14ac:dyDescent="0.3">
      <c r="B32" s="4" t="s">
        <v>175</v>
      </c>
      <c r="C32" s="160">
        <f t="shared" si="5"/>
        <v>0</v>
      </c>
      <c r="D32" s="161">
        <f t="shared" ref="D32:AG32" si="6">D7</f>
        <v>0</v>
      </c>
      <c r="E32" s="161">
        <f t="shared" si="6"/>
        <v>0</v>
      </c>
      <c r="F32" s="161">
        <f t="shared" si="6"/>
        <v>0</v>
      </c>
      <c r="G32" s="161">
        <f t="shared" si="6"/>
        <v>0</v>
      </c>
      <c r="H32" s="161">
        <f t="shared" si="6"/>
        <v>0</v>
      </c>
      <c r="I32" s="161">
        <f t="shared" si="6"/>
        <v>0</v>
      </c>
      <c r="J32" s="161">
        <f t="shared" si="6"/>
        <v>0</v>
      </c>
      <c r="K32" s="161">
        <f t="shared" si="6"/>
        <v>0</v>
      </c>
      <c r="L32" s="161">
        <f t="shared" si="6"/>
        <v>0</v>
      </c>
      <c r="M32" s="161">
        <f t="shared" si="6"/>
        <v>0</v>
      </c>
      <c r="N32" s="161">
        <f t="shared" si="6"/>
        <v>0</v>
      </c>
      <c r="O32" s="161">
        <f t="shared" si="6"/>
        <v>0</v>
      </c>
      <c r="P32" s="161">
        <f t="shared" si="6"/>
        <v>0</v>
      </c>
      <c r="Q32" s="161">
        <f t="shared" si="6"/>
        <v>0</v>
      </c>
      <c r="R32" s="161">
        <f t="shared" si="6"/>
        <v>0</v>
      </c>
      <c r="S32" s="161">
        <f t="shared" si="6"/>
        <v>0</v>
      </c>
      <c r="T32" s="161">
        <f t="shared" si="6"/>
        <v>0</v>
      </c>
      <c r="U32" s="161">
        <f t="shared" si="6"/>
        <v>0</v>
      </c>
      <c r="V32" s="161">
        <f t="shared" si="6"/>
        <v>0</v>
      </c>
      <c r="W32" s="161">
        <f t="shared" si="6"/>
        <v>0</v>
      </c>
      <c r="X32" s="161">
        <f t="shared" si="6"/>
        <v>0</v>
      </c>
      <c r="Y32" s="161">
        <f t="shared" si="6"/>
        <v>0</v>
      </c>
      <c r="Z32" s="161">
        <f t="shared" si="6"/>
        <v>0</v>
      </c>
      <c r="AA32" s="161">
        <f t="shared" si="6"/>
        <v>0</v>
      </c>
      <c r="AB32" s="161">
        <f t="shared" si="6"/>
        <v>0</v>
      </c>
      <c r="AC32" s="161">
        <f t="shared" si="6"/>
        <v>0</v>
      </c>
      <c r="AD32" s="161">
        <f t="shared" si="6"/>
        <v>0</v>
      </c>
      <c r="AE32" s="161">
        <f t="shared" si="6"/>
        <v>0</v>
      </c>
      <c r="AF32" s="161">
        <f t="shared" si="6"/>
        <v>0</v>
      </c>
      <c r="AG32" s="161">
        <f t="shared" si="6"/>
        <v>0</v>
      </c>
    </row>
    <row r="33" spans="2:33" s="2" customFormat="1" x14ac:dyDescent="0.3">
      <c r="B33" s="19" t="s">
        <v>10</v>
      </c>
      <c r="C33" s="163">
        <f t="shared" si="5"/>
        <v>0</v>
      </c>
      <c r="D33" s="163">
        <f t="shared" ref="D33:AG33" si="7">SUM(D31:D32)</f>
        <v>0</v>
      </c>
      <c r="E33" s="163">
        <f t="shared" si="7"/>
        <v>0</v>
      </c>
      <c r="F33" s="163">
        <f t="shared" si="7"/>
        <v>0</v>
      </c>
      <c r="G33" s="163">
        <f t="shared" si="7"/>
        <v>0</v>
      </c>
      <c r="H33" s="163">
        <f t="shared" si="7"/>
        <v>0</v>
      </c>
      <c r="I33" s="163">
        <f t="shared" si="7"/>
        <v>0</v>
      </c>
      <c r="J33" s="163">
        <f t="shared" si="7"/>
        <v>0</v>
      </c>
      <c r="K33" s="163">
        <f t="shared" si="7"/>
        <v>0</v>
      </c>
      <c r="L33" s="163">
        <f t="shared" si="7"/>
        <v>0</v>
      </c>
      <c r="M33" s="163">
        <f t="shared" si="7"/>
        <v>0</v>
      </c>
      <c r="N33" s="163">
        <f t="shared" si="7"/>
        <v>0</v>
      </c>
      <c r="O33" s="163">
        <f t="shared" si="7"/>
        <v>0</v>
      </c>
      <c r="P33" s="163">
        <f t="shared" si="7"/>
        <v>0</v>
      </c>
      <c r="Q33" s="163">
        <f t="shared" si="7"/>
        <v>0</v>
      </c>
      <c r="R33" s="163">
        <f t="shared" si="7"/>
        <v>0</v>
      </c>
      <c r="S33" s="163">
        <f t="shared" si="7"/>
        <v>0</v>
      </c>
      <c r="T33" s="163">
        <f t="shared" si="7"/>
        <v>0</v>
      </c>
      <c r="U33" s="163">
        <f t="shared" si="7"/>
        <v>0</v>
      </c>
      <c r="V33" s="163">
        <f t="shared" si="7"/>
        <v>0</v>
      </c>
      <c r="W33" s="163">
        <f t="shared" si="7"/>
        <v>0</v>
      </c>
      <c r="X33" s="163">
        <f t="shared" si="7"/>
        <v>0</v>
      </c>
      <c r="Y33" s="163">
        <f t="shared" si="7"/>
        <v>0</v>
      </c>
      <c r="Z33" s="163">
        <f t="shared" si="7"/>
        <v>0</v>
      </c>
      <c r="AA33" s="163">
        <f t="shared" si="7"/>
        <v>0</v>
      </c>
      <c r="AB33" s="163">
        <f t="shared" si="7"/>
        <v>0</v>
      </c>
      <c r="AC33" s="163">
        <f t="shared" si="7"/>
        <v>0</v>
      </c>
      <c r="AD33" s="163">
        <f t="shared" si="7"/>
        <v>0</v>
      </c>
      <c r="AE33" s="163">
        <f t="shared" si="7"/>
        <v>0</v>
      </c>
      <c r="AF33" s="163">
        <f t="shared" si="7"/>
        <v>0</v>
      </c>
      <c r="AG33" s="163">
        <f t="shared" si="7"/>
        <v>0</v>
      </c>
    </row>
    <row r="34" spans="2:33" x14ac:dyDescent="0.3">
      <c r="B34" s="4" t="s">
        <v>57</v>
      </c>
      <c r="C34" s="160">
        <f t="shared" si="5"/>
        <v>0</v>
      </c>
      <c r="D34" s="161">
        <f t="shared" ref="D34:I35" si="8">D5</f>
        <v>0</v>
      </c>
      <c r="E34" s="161">
        <f t="shared" si="8"/>
        <v>0</v>
      </c>
      <c r="F34" s="161">
        <f t="shared" si="8"/>
        <v>0</v>
      </c>
      <c r="G34" s="161">
        <f t="shared" si="8"/>
        <v>0</v>
      </c>
      <c r="H34" s="161">
        <f t="shared" si="8"/>
        <v>0</v>
      </c>
      <c r="I34" s="161">
        <f t="shared" si="8"/>
        <v>0</v>
      </c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2:33" x14ac:dyDescent="0.3">
      <c r="B35" s="4" t="s">
        <v>56</v>
      </c>
      <c r="C35" s="160">
        <f t="shared" si="5"/>
        <v>0</v>
      </c>
      <c r="D35" s="161">
        <f t="shared" si="8"/>
        <v>0</v>
      </c>
      <c r="E35" s="161">
        <f t="shared" si="8"/>
        <v>0</v>
      </c>
      <c r="F35" s="161">
        <f t="shared" si="8"/>
        <v>0</v>
      </c>
      <c r="G35" s="161">
        <f t="shared" si="8"/>
        <v>0</v>
      </c>
      <c r="H35" s="161">
        <f t="shared" si="8"/>
        <v>0</v>
      </c>
      <c r="I35" s="161">
        <f t="shared" si="8"/>
        <v>0</v>
      </c>
      <c r="J35" s="161">
        <f t="shared" ref="J35:AG35" si="9">J6</f>
        <v>0</v>
      </c>
      <c r="K35" s="161">
        <f t="shared" si="9"/>
        <v>0</v>
      </c>
      <c r="L35" s="161">
        <f t="shared" si="9"/>
        <v>0</v>
      </c>
      <c r="M35" s="161">
        <f t="shared" si="9"/>
        <v>0</v>
      </c>
      <c r="N35" s="161">
        <f t="shared" si="9"/>
        <v>0</v>
      </c>
      <c r="O35" s="161">
        <f t="shared" si="9"/>
        <v>0</v>
      </c>
      <c r="P35" s="161">
        <f t="shared" si="9"/>
        <v>0</v>
      </c>
      <c r="Q35" s="161">
        <f t="shared" si="9"/>
        <v>0</v>
      </c>
      <c r="R35" s="161">
        <f t="shared" si="9"/>
        <v>0</v>
      </c>
      <c r="S35" s="161">
        <f t="shared" si="9"/>
        <v>0</v>
      </c>
      <c r="T35" s="161">
        <f t="shared" si="9"/>
        <v>0</v>
      </c>
      <c r="U35" s="161">
        <f t="shared" si="9"/>
        <v>0</v>
      </c>
      <c r="V35" s="161">
        <f t="shared" si="9"/>
        <v>0</v>
      </c>
      <c r="W35" s="161">
        <f t="shared" si="9"/>
        <v>0</v>
      </c>
      <c r="X35" s="161">
        <f t="shared" si="9"/>
        <v>0</v>
      </c>
      <c r="Y35" s="161">
        <f t="shared" si="9"/>
        <v>0</v>
      </c>
      <c r="Z35" s="161">
        <f t="shared" si="9"/>
        <v>0</v>
      </c>
      <c r="AA35" s="161">
        <f t="shared" si="9"/>
        <v>0</v>
      </c>
      <c r="AB35" s="161">
        <f t="shared" si="9"/>
        <v>0</v>
      </c>
      <c r="AC35" s="161">
        <f t="shared" si="9"/>
        <v>0</v>
      </c>
      <c r="AD35" s="161">
        <f t="shared" si="9"/>
        <v>0</v>
      </c>
      <c r="AE35" s="161">
        <f t="shared" si="9"/>
        <v>0</v>
      </c>
      <c r="AF35" s="161">
        <f t="shared" si="9"/>
        <v>0</v>
      </c>
      <c r="AG35" s="161">
        <f t="shared" si="9"/>
        <v>0</v>
      </c>
    </row>
    <row r="36" spans="2:33" s="2" customFormat="1" x14ac:dyDescent="0.3">
      <c r="B36" s="19" t="s">
        <v>19</v>
      </c>
      <c r="C36" s="163">
        <f t="shared" si="5"/>
        <v>0</v>
      </c>
      <c r="D36" s="163">
        <f t="shared" ref="D36:AG36" si="10">SUM(D34:D35)</f>
        <v>0</v>
      </c>
      <c r="E36" s="163">
        <f t="shared" si="10"/>
        <v>0</v>
      </c>
      <c r="F36" s="163">
        <f t="shared" si="10"/>
        <v>0</v>
      </c>
      <c r="G36" s="163">
        <f t="shared" si="10"/>
        <v>0</v>
      </c>
      <c r="H36" s="163">
        <f t="shared" si="10"/>
        <v>0</v>
      </c>
      <c r="I36" s="163">
        <f t="shared" si="10"/>
        <v>0</v>
      </c>
      <c r="J36" s="163">
        <f t="shared" si="10"/>
        <v>0</v>
      </c>
      <c r="K36" s="163">
        <f t="shared" si="10"/>
        <v>0</v>
      </c>
      <c r="L36" s="163">
        <f t="shared" si="10"/>
        <v>0</v>
      </c>
      <c r="M36" s="163">
        <f t="shared" si="10"/>
        <v>0</v>
      </c>
      <c r="N36" s="163">
        <f t="shared" si="10"/>
        <v>0</v>
      </c>
      <c r="O36" s="163">
        <f t="shared" si="10"/>
        <v>0</v>
      </c>
      <c r="P36" s="163">
        <f t="shared" si="10"/>
        <v>0</v>
      </c>
      <c r="Q36" s="163">
        <f t="shared" si="10"/>
        <v>0</v>
      </c>
      <c r="R36" s="163">
        <f t="shared" si="10"/>
        <v>0</v>
      </c>
      <c r="S36" s="163">
        <f t="shared" si="10"/>
        <v>0</v>
      </c>
      <c r="T36" s="163">
        <f t="shared" si="10"/>
        <v>0</v>
      </c>
      <c r="U36" s="163">
        <f t="shared" si="10"/>
        <v>0</v>
      </c>
      <c r="V36" s="163">
        <f t="shared" si="10"/>
        <v>0</v>
      </c>
      <c r="W36" s="163">
        <f t="shared" si="10"/>
        <v>0</v>
      </c>
      <c r="X36" s="163">
        <f t="shared" si="10"/>
        <v>0</v>
      </c>
      <c r="Y36" s="163">
        <f t="shared" si="10"/>
        <v>0</v>
      </c>
      <c r="Z36" s="163">
        <f t="shared" si="10"/>
        <v>0</v>
      </c>
      <c r="AA36" s="163">
        <f t="shared" si="10"/>
        <v>0</v>
      </c>
      <c r="AB36" s="163">
        <f t="shared" si="10"/>
        <v>0</v>
      </c>
      <c r="AC36" s="163">
        <f t="shared" si="10"/>
        <v>0</v>
      </c>
      <c r="AD36" s="163">
        <f t="shared" si="10"/>
        <v>0</v>
      </c>
      <c r="AE36" s="163">
        <f t="shared" si="10"/>
        <v>0</v>
      </c>
      <c r="AF36" s="163">
        <f t="shared" si="10"/>
        <v>0</v>
      </c>
      <c r="AG36" s="163">
        <f t="shared" si="10"/>
        <v>0</v>
      </c>
    </row>
    <row r="37" spans="2:33" x14ac:dyDescent="0.3">
      <c r="B37" s="121" t="s">
        <v>43</v>
      </c>
      <c r="C37" s="164">
        <f t="shared" si="5"/>
        <v>0</v>
      </c>
      <c r="D37" s="164">
        <f>D33-D36</f>
        <v>0</v>
      </c>
      <c r="E37" s="164">
        <f t="shared" ref="E37:AG37" si="11">E33-E36</f>
        <v>0</v>
      </c>
      <c r="F37" s="164">
        <f t="shared" si="11"/>
        <v>0</v>
      </c>
      <c r="G37" s="164">
        <f t="shared" si="11"/>
        <v>0</v>
      </c>
      <c r="H37" s="164">
        <f t="shared" si="11"/>
        <v>0</v>
      </c>
      <c r="I37" s="164">
        <f t="shared" si="11"/>
        <v>0</v>
      </c>
      <c r="J37" s="164">
        <f t="shared" si="11"/>
        <v>0</v>
      </c>
      <c r="K37" s="164">
        <f t="shared" si="11"/>
        <v>0</v>
      </c>
      <c r="L37" s="164">
        <f t="shared" si="11"/>
        <v>0</v>
      </c>
      <c r="M37" s="164">
        <f t="shared" si="11"/>
        <v>0</v>
      </c>
      <c r="N37" s="164">
        <f t="shared" si="11"/>
        <v>0</v>
      </c>
      <c r="O37" s="164">
        <f t="shared" si="11"/>
        <v>0</v>
      </c>
      <c r="P37" s="164">
        <f t="shared" si="11"/>
        <v>0</v>
      </c>
      <c r="Q37" s="164">
        <f t="shared" si="11"/>
        <v>0</v>
      </c>
      <c r="R37" s="164">
        <f t="shared" si="11"/>
        <v>0</v>
      </c>
      <c r="S37" s="164">
        <f t="shared" si="11"/>
        <v>0</v>
      </c>
      <c r="T37" s="164">
        <f t="shared" si="11"/>
        <v>0</v>
      </c>
      <c r="U37" s="164">
        <f t="shared" si="11"/>
        <v>0</v>
      </c>
      <c r="V37" s="164">
        <f t="shared" si="11"/>
        <v>0</v>
      </c>
      <c r="W37" s="164">
        <f t="shared" si="11"/>
        <v>0</v>
      </c>
      <c r="X37" s="164">
        <f t="shared" si="11"/>
        <v>0</v>
      </c>
      <c r="Y37" s="164">
        <f t="shared" si="11"/>
        <v>0</v>
      </c>
      <c r="Z37" s="164">
        <f t="shared" si="11"/>
        <v>0</v>
      </c>
      <c r="AA37" s="164">
        <f t="shared" si="11"/>
        <v>0</v>
      </c>
      <c r="AB37" s="164">
        <f t="shared" si="11"/>
        <v>0</v>
      </c>
      <c r="AC37" s="164">
        <f t="shared" si="11"/>
        <v>0</v>
      </c>
      <c r="AD37" s="164">
        <f t="shared" si="11"/>
        <v>0</v>
      </c>
      <c r="AE37" s="164">
        <f t="shared" si="11"/>
        <v>0</v>
      </c>
      <c r="AF37" s="164">
        <f t="shared" si="11"/>
        <v>0</v>
      </c>
      <c r="AG37" s="164">
        <f t="shared" si="11"/>
        <v>0</v>
      </c>
    </row>
    <row r="38" spans="2:33" x14ac:dyDescent="0.3">
      <c r="B38" s="17" t="s">
        <v>20</v>
      </c>
      <c r="C38" s="163"/>
      <c r="D38" s="161">
        <f>D37</f>
        <v>0</v>
      </c>
      <c r="E38" s="161">
        <f>D38+E37</f>
        <v>0</v>
      </c>
      <c r="F38" s="161">
        <f>E38+F37</f>
        <v>0</v>
      </c>
      <c r="G38" s="161">
        <f t="shared" ref="G38:AG38" si="12">F38+G37</f>
        <v>0</v>
      </c>
      <c r="H38" s="161">
        <f>G38+H37</f>
        <v>0</v>
      </c>
      <c r="I38" s="161">
        <f t="shared" si="12"/>
        <v>0</v>
      </c>
      <c r="J38" s="161">
        <f t="shared" si="12"/>
        <v>0</v>
      </c>
      <c r="K38" s="161">
        <f t="shared" si="12"/>
        <v>0</v>
      </c>
      <c r="L38" s="161">
        <f t="shared" si="12"/>
        <v>0</v>
      </c>
      <c r="M38" s="161">
        <f t="shared" si="12"/>
        <v>0</v>
      </c>
      <c r="N38" s="161">
        <f t="shared" si="12"/>
        <v>0</v>
      </c>
      <c r="O38" s="161">
        <f t="shared" si="12"/>
        <v>0</v>
      </c>
      <c r="P38" s="161">
        <f t="shared" si="12"/>
        <v>0</v>
      </c>
      <c r="Q38" s="161">
        <f t="shared" si="12"/>
        <v>0</v>
      </c>
      <c r="R38" s="161">
        <f t="shared" si="12"/>
        <v>0</v>
      </c>
      <c r="S38" s="161">
        <f t="shared" si="12"/>
        <v>0</v>
      </c>
      <c r="T38" s="161">
        <f t="shared" si="12"/>
        <v>0</v>
      </c>
      <c r="U38" s="161">
        <f t="shared" si="12"/>
        <v>0</v>
      </c>
      <c r="V38" s="161">
        <f t="shared" si="12"/>
        <v>0</v>
      </c>
      <c r="W38" s="161">
        <f t="shared" si="12"/>
        <v>0</v>
      </c>
      <c r="X38" s="161">
        <f t="shared" si="12"/>
        <v>0</v>
      </c>
      <c r="Y38" s="161">
        <f t="shared" si="12"/>
        <v>0</v>
      </c>
      <c r="Z38" s="161">
        <f t="shared" si="12"/>
        <v>0</v>
      </c>
      <c r="AA38" s="161">
        <f t="shared" si="12"/>
        <v>0</v>
      </c>
      <c r="AB38" s="161">
        <f t="shared" si="12"/>
        <v>0</v>
      </c>
      <c r="AC38" s="161">
        <f t="shared" si="12"/>
        <v>0</v>
      </c>
      <c r="AD38" s="161">
        <f t="shared" si="12"/>
        <v>0</v>
      </c>
      <c r="AE38" s="161">
        <f t="shared" si="12"/>
        <v>0</v>
      </c>
      <c r="AF38" s="161">
        <f t="shared" si="12"/>
        <v>0</v>
      </c>
      <c r="AG38" s="161">
        <f t="shared" si="12"/>
        <v>0</v>
      </c>
    </row>
    <row r="39" spans="2:33" x14ac:dyDescent="0.3">
      <c r="B39" s="17" t="s">
        <v>191</v>
      </c>
      <c r="C39" s="163">
        <f>SUM(D39:AG39)</f>
        <v>0</v>
      </c>
      <c r="D39" s="165">
        <v>0</v>
      </c>
      <c r="E39" s="165">
        <v>0</v>
      </c>
      <c r="F39" s="165">
        <f>-F37</f>
        <v>0</v>
      </c>
      <c r="G39" s="165">
        <f t="shared" ref="G39:AG39" si="13">-G37</f>
        <v>0</v>
      </c>
      <c r="H39" s="165">
        <f t="shared" si="13"/>
        <v>0</v>
      </c>
      <c r="I39" s="165">
        <f t="shared" si="13"/>
        <v>0</v>
      </c>
      <c r="J39" s="165">
        <f t="shared" si="13"/>
        <v>0</v>
      </c>
      <c r="K39" s="165">
        <f t="shared" si="13"/>
        <v>0</v>
      </c>
      <c r="L39" s="165">
        <f t="shared" si="13"/>
        <v>0</v>
      </c>
      <c r="M39" s="165">
        <f t="shared" si="13"/>
        <v>0</v>
      </c>
      <c r="N39" s="165">
        <f t="shared" si="13"/>
        <v>0</v>
      </c>
      <c r="O39" s="165">
        <f t="shared" si="13"/>
        <v>0</v>
      </c>
      <c r="P39" s="165">
        <f t="shared" si="13"/>
        <v>0</v>
      </c>
      <c r="Q39" s="165">
        <f t="shared" si="13"/>
        <v>0</v>
      </c>
      <c r="R39" s="165">
        <f t="shared" si="13"/>
        <v>0</v>
      </c>
      <c r="S39" s="165">
        <f t="shared" si="13"/>
        <v>0</v>
      </c>
      <c r="T39" s="165">
        <f t="shared" si="13"/>
        <v>0</v>
      </c>
      <c r="U39" s="165">
        <f t="shared" si="13"/>
        <v>0</v>
      </c>
      <c r="V39" s="165">
        <f t="shared" si="13"/>
        <v>0</v>
      </c>
      <c r="W39" s="165">
        <f t="shared" si="13"/>
        <v>0</v>
      </c>
      <c r="X39" s="165">
        <f t="shared" si="13"/>
        <v>0</v>
      </c>
      <c r="Y39" s="165">
        <f t="shared" si="13"/>
        <v>0</v>
      </c>
      <c r="Z39" s="165">
        <f t="shared" si="13"/>
        <v>0</v>
      </c>
      <c r="AA39" s="165">
        <f t="shared" si="13"/>
        <v>0</v>
      </c>
      <c r="AB39" s="165">
        <f t="shared" si="13"/>
        <v>0</v>
      </c>
      <c r="AC39" s="165">
        <f t="shared" si="13"/>
        <v>0</v>
      </c>
      <c r="AD39" s="165">
        <f t="shared" si="13"/>
        <v>0</v>
      </c>
      <c r="AE39" s="165">
        <f t="shared" si="13"/>
        <v>0</v>
      </c>
      <c r="AF39" s="165">
        <f t="shared" si="13"/>
        <v>0</v>
      </c>
      <c r="AG39" s="165">
        <f t="shared" si="13"/>
        <v>0</v>
      </c>
    </row>
    <row r="40" spans="2:33" x14ac:dyDescent="0.3">
      <c r="B40" s="38" t="s">
        <v>192</v>
      </c>
      <c r="C40" s="166"/>
      <c r="D40" s="166">
        <f>D37+D39</f>
        <v>0</v>
      </c>
      <c r="E40" s="166">
        <f>D40+E37+E39</f>
        <v>0</v>
      </c>
      <c r="F40" s="166">
        <f t="shared" ref="F40:AG40" si="14">E40+F37+F39</f>
        <v>0</v>
      </c>
      <c r="G40" s="166">
        <f t="shared" si="14"/>
        <v>0</v>
      </c>
      <c r="H40" s="166">
        <f t="shared" si="14"/>
        <v>0</v>
      </c>
      <c r="I40" s="166">
        <f t="shared" si="14"/>
        <v>0</v>
      </c>
      <c r="J40" s="166">
        <f t="shared" si="14"/>
        <v>0</v>
      </c>
      <c r="K40" s="166">
        <f t="shared" si="14"/>
        <v>0</v>
      </c>
      <c r="L40" s="166">
        <f t="shared" si="14"/>
        <v>0</v>
      </c>
      <c r="M40" s="166">
        <f t="shared" si="14"/>
        <v>0</v>
      </c>
      <c r="N40" s="166">
        <f t="shared" si="14"/>
        <v>0</v>
      </c>
      <c r="O40" s="166">
        <f t="shared" si="14"/>
        <v>0</v>
      </c>
      <c r="P40" s="166">
        <f t="shared" si="14"/>
        <v>0</v>
      </c>
      <c r="Q40" s="166">
        <f t="shared" si="14"/>
        <v>0</v>
      </c>
      <c r="R40" s="166">
        <f t="shared" si="14"/>
        <v>0</v>
      </c>
      <c r="S40" s="166">
        <f t="shared" si="14"/>
        <v>0</v>
      </c>
      <c r="T40" s="166">
        <f t="shared" si="14"/>
        <v>0</v>
      </c>
      <c r="U40" s="166">
        <f t="shared" si="14"/>
        <v>0</v>
      </c>
      <c r="V40" s="166">
        <f t="shared" si="14"/>
        <v>0</v>
      </c>
      <c r="W40" s="166">
        <f t="shared" si="14"/>
        <v>0</v>
      </c>
      <c r="X40" s="166">
        <f t="shared" si="14"/>
        <v>0</v>
      </c>
      <c r="Y40" s="166">
        <f t="shared" si="14"/>
        <v>0</v>
      </c>
      <c r="Z40" s="166">
        <f t="shared" si="14"/>
        <v>0</v>
      </c>
      <c r="AA40" s="166">
        <f t="shared" si="14"/>
        <v>0</v>
      </c>
      <c r="AB40" s="166">
        <f t="shared" si="14"/>
        <v>0</v>
      </c>
      <c r="AC40" s="166">
        <f t="shared" si="14"/>
        <v>0</v>
      </c>
      <c r="AD40" s="166">
        <f t="shared" si="14"/>
        <v>0</v>
      </c>
      <c r="AE40" s="166">
        <f t="shared" si="14"/>
        <v>0</v>
      </c>
      <c r="AF40" s="166">
        <f t="shared" si="14"/>
        <v>0</v>
      </c>
      <c r="AG40" s="166">
        <f t="shared" si="14"/>
        <v>0</v>
      </c>
    </row>
    <row r="43" spans="2:33" hidden="1" x14ac:dyDescent="0.3">
      <c r="B43" s="25" t="s">
        <v>195</v>
      </c>
      <c r="C43" s="25"/>
      <c r="D43" s="4" t="s">
        <v>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2:33" hidden="1" x14ac:dyDescent="0.3">
      <c r="B44" s="5"/>
      <c r="C44" s="5"/>
      <c r="D44" s="6">
        <v>1</v>
      </c>
      <c r="E44" s="6">
        <v>2</v>
      </c>
      <c r="F44" s="6">
        <v>3</v>
      </c>
      <c r="G44" s="6">
        <v>4</v>
      </c>
      <c r="H44" s="6">
        <v>5</v>
      </c>
      <c r="I44" s="6">
        <v>6</v>
      </c>
      <c r="J44" s="6">
        <v>7</v>
      </c>
      <c r="K44" s="6">
        <v>8</v>
      </c>
      <c r="L44" s="6">
        <v>9</v>
      </c>
      <c r="M44" s="6">
        <v>10</v>
      </c>
      <c r="N44" s="6">
        <v>11</v>
      </c>
      <c r="O44" s="6">
        <v>12</v>
      </c>
      <c r="P44" s="6">
        <v>13</v>
      </c>
      <c r="Q44" s="6">
        <v>14</v>
      </c>
      <c r="R44" s="6">
        <v>15</v>
      </c>
      <c r="S44" s="6">
        <v>16</v>
      </c>
      <c r="T44" s="6">
        <v>17</v>
      </c>
      <c r="U44" s="6">
        <v>18</v>
      </c>
      <c r="V44" s="6">
        <v>19</v>
      </c>
      <c r="W44" s="6">
        <v>20</v>
      </c>
      <c r="X44" s="6">
        <v>21</v>
      </c>
      <c r="Y44" s="6">
        <v>22</v>
      </c>
      <c r="Z44" s="6">
        <v>23</v>
      </c>
      <c r="AA44" s="6">
        <v>24</v>
      </c>
      <c r="AB44" s="6">
        <v>25</v>
      </c>
      <c r="AC44" s="6">
        <v>26</v>
      </c>
      <c r="AD44" s="6">
        <v>27</v>
      </c>
      <c r="AE44" s="6">
        <v>28</v>
      </c>
      <c r="AF44" s="6">
        <v>29</v>
      </c>
      <c r="AG44" s="6">
        <v>30</v>
      </c>
    </row>
    <row r="45" spans="2:33" hidden="1" x14ac:dyDescent="0.3">
      <c r="B45" s="7" t="s">
        <v>37</v>
      </c>
      <c r="C45" s="179" t="s">
        <v>8</v>
      </c>
      <c r="D45" s="8">
        <f t="shared" ref="D45:AG45" si="15">D4</f>
        <v>2025</v>
      </c>
      <c r="E45" s="8">
        <f t="shared" si="15"/>
        <v>2026</v>
      </c>
      <c r="F45" s="8">
        <f t="shared" si="15"/>
        <v>2027</v>
      </c>
      <c r="G45" s="8">
        <f t="shared" si="15"/>
        <v>2028</v>
      </c>
      <c r="H45" s="8">
        <f t="shared" si="15"/>
        <v>2029</v>
      </c>
      <c r="I45" s="8">
        <f t="shared" si="15"/>
        <v>2030</v>
      </c>
      <c r="J45" s="8">
        <f t="shared" si="15"/>
        <v>2031</v>
      </c>
      <c r="K45" s="8">
        <f t="shared" si="15"/>
        <v>2032</v>
      </c>
      <c r="L45" s="8">
        <f t="shared" si="15"/>
        <v>2033</v>
      </c>
      <c r="M45" s="8">
        <f t="shared" si="15"/>
        <v>2034</v>
      </c>
      <c r="N45" s="8">
        <f t="shared" si="15"/>
        <v>2035</v>
      </c>
      <c r="O45" s="8">
        <f t="shared" si="15"/>
        <v>2036</v>
      </c>
      <c r="P45" s="8">
        <f t="shared" si="15"/>
        <v>2037</v>
      </c>
      <c r="Q45" s="8">
        <f t="shared" si="15"/>
        <v>2038</v>
      </c>
      <c r="R45" s="8">
        <f t="shared" si="15"/>
        <v>2039</v>
      </c>
      <c r="S45" s="8">
        <f t="shared" si="15"/>
        <v>2040</v>
      </c>
      <c r="T45" s="8">
        <f t="shared" si="15"/>
        <v>2041</v>
      </c>
      <c r="U45" s="8">
        <f t="shared" si="15"/>
        <v>2042</v>
      </c>
      <c r="V45" s="8">
        <f t="shared" si="15"/>
        <v>2043</v>
      </c>
      <c r="W45" s="8">
        <f t="shared" si="15"/>
        <v>2044</v>
      </c>
      <c r="X45" s="8">
        <f t="shared" si="15"/>
        <v>2045</v>
      </c>
      <c r="Y45" s="8">
        <f t="shared" si="15"/>
        <v>2046</v>
      </c>
      <c r="Z45" s="8">
        <f t="shared" si="15"/>
        <v>2047</v>
      </c>
      <c r="AA45" s="8">
        <f t="shared" si="15"/>
        <v>2048</v>
      </c>
      <c r="AB45" s="8">
        <f t="shared" si="15"/>
        <v>2049</v>
      </c>
      <c r="AC45" s="8">
        <f t="shared" si="15"/>
        <v>2050</v>
      </c>
      <c r="AD45" s="8">
        <f t="shared" si="15"/>
        <v>2051</v>
      </c>
      <c r="AE45" s="8">
        <f t="shared" si="15"/>
        <v>2052</v>
      </c>
      <c r="AF45" s="8">
        <f t="shared" si="15"/>
        <v>2053</v>
      </c>
      <c r="AG45" s="8">
        <f t="shared" si="15"/>
        <v>2054</v>
      </c>
    </row>
    <row r="46" spans="2:33" hidden="1" x14ac:dyDescent="0.3">
      <c r="B46" s="4" t="s">
        <v>190</v>
      </c>
      <c r="C46" s="160">
        <f>SUM(D46:AG46)</f>
        <v>0</v>
      </c>
      <c r="D46" s="161">
        <f>'05 Financovanie (PSK)'!D25-'01 Investičné výdavky'!D28-'01 Investičné výdavky'!D29-'01 Investičné výdavky'!D31</f>
        <v>0</v>
      </c>
      <c r="E46" s="161">
        <f>'05 Financovanie (PSK)'!E25-'01 Investičné výdavky'!E28-'01 Investičné výdavky'!E29-'01 Investičné výdavky'!E31</f>
        <v>0</v>
      </c>
      <c r="F46" s="161">
        <f>'05 Financovanie (PSK)'!F25-'01 Investičné výdavky'!F28-'01 Investičné výdavky'!F29-'01 Investičné výdavky'!F31</f>
        <v>0</v>
      </c>
      <c r="G46" s="161">
        <f>'05 Financovanie (PSK)'!G25-'01 Investičné výdavky'!G28-'01 Investičné výdavky'!G29-'01 Investičné výdavky'!G31</f>
        <v>0</v>
      </c>
      <c r="H46" s="161">
        <f>'05 Financovanie (PSK)'!H25-'01 Investičné výdavky'!H28-'01 Investičné výdavky'!H29-'01 Investičné výdavky'!H31</f>
        <v>0</v>
      </c>
      <c r="I46" s="161">
        <f>'05 Financovanie (PSK)'!I25-'01 Investičné výdavky'!I28-'01 Investičné výdavky'!I29-'01 Investičné výdavky'!I31</f>
        <v>0</v>
      </c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2:33" hidden="1" x14ac:dyDescent="0.3">
      <c r="B47" s="122" t="s">
        <v>194</v>
      </c>
      <c r="C47" s="162">
        <f t="shared" ref="C47:C53" si="16">SUM(D47:AG47)</f>
        <v>0</v>
      </c>
      <c r="D47" s="162">
        <f>'04 Prevádzkové príjmy'!D15</f>
        <v>0</v>
      </c>
      <c r="E47" s="162">
        <f>'04 Prevádzkové príjmy'!E15</f>
        <v>0</v>
      </c>
      <c r="F47" s="162">
        <f>'04 Prevádzkové príjmy'!F15</f>
        <v>0</v>
      </c>
      <c r="G47" s="162">
        <f>'04 Prevádzkové príjmy'!G15</f>
        <v>0</v>
      </c>
      <c r="H47" s="162">
        <f>'04 Prevádzkové príjmy'!H15</f>
        <v>0</v>
      </c>
      <c r="I47" s="162">
        <f>'04 Prevádzkové príjmy'!I15</f>
        <v>0</v>
      </c>
      <c r="J47" s="162">
        <f>'04 Prevádzkové príjmy'!J15</f>
        <v>0</v>
      </c>
      <c r="K47" s="162">
        <f>'04 Prevádzkové príjmy'!K15</f>
        <v>0</v>
      </c>
      <c r="L47" s="162">
        <f>'04 Prevádzkové príjmy'!L15</f>
        <v>0</v>
      </c>
      <c r="M47" s="162">
        <f>'04 Prevádzkové príjmy'!M15</f>
        <v>0</v>
      </c>
      <c r="N47" s="162">
        <f>'04 Prevádzkové príjmy'!N15</f>
        <v>0</v>
      </c>
      <c r="O47" s="162">
        <f>'04 Prevádzkové príjmy'!O15</f>
        <v>0</v>
      </c>
      <c r="P47" s="162">
        <f>'04 Prevádzkové príjmy'!P15</f>
        <v>0</v>
      </c>
      <c r="Q47" s="162">
        <f>'04 Prevádzkové príjmy'!Q15</f>
        <v>0</v>
      </c>
      <c r="R47" s="162">
        <f>'04 Prevádzkové príjmy'!R15</f>
        <v>0</v>
      </c>
      <c r="S47" s="162">
        <f>'04 Prevádzkové príjmy'!S15</f>
        <v>0</v>
      </c>
      <c r="T47" s="162">
        <f>'04 Prevádzkové príjmy'!T15</f>
        <v>0</v>
      </c>
      <c r="U47" s="162">
        <f>'04 Prevádzkové príjmy'!U15</f>
        <v>0</v>
      </c>
      <c r="V47" s="162">
        <f>'04 Prevádzkové príjmy'!V15</f>
        <v>0</v>
      </c>
      <c r="W47" s="162">
        <f>'04 Prevádzkové príjmy'!W15</f>
        <v>0</v>
      </c>
      <c r="X47" s="162">
        <f>'04 Prevádzkové príjmy'!X15</f>
        <v>0</v>
      </c>
      <c r="Y47" s="162">
        <f>'04 Prevádzkové príjmy'!Y15</f>
        <v>0</v>
      </c>
      <c r="Z47" s="162">
        <f>'04 Prevádzkové príjmy'!Z15</f>
        <v>0</v>
      </c>
      <c r="AA47" s="162">
        <f>'04 Prevádzkové príjmy'!AA15</f>
        <v>0</v>
      </c>
      <c r="AB47" s="162">
        <f>'04 Prevádzkové príjmy'!AB15</f>
        <v>0</v>
      </c>
      <c r="AC47" s="162">
        <f>'04 Prevádzkové príjmy'!AC15</f>
        <v>0</v>
      </c>
      <c r="AD47" s="162">
        <f>'04 Prevádzkové príjmy'!AD15</f>
        <v>0</v>
      </c>
      <c r="AE47" s="162">
        <f>'04 Prevádzkové príjmy'!AE15</f>
        <v>0</v>
      </c>
      <c r="AF47" s="162">
        <f>'04 Prevádzkové príjmy'!AF15</f>
        <v>0</v>
      </c>
      <c r="AG47" s="162">
        <f>'04 Prevádzkové príjmy'!AG15</f>
        <v>0</v>
      </c>
    </row>
    <row r="48" spans="2:33" s="2" customFormat="1" hidden="1" x14ac:dyDescent="0.3">
      <c r="B48" s="19" t="s">
        <v>10</v>
      </c>
      <c r="C48" s="163">
        <f t="shared" si="16"/>
        <v>0</v>
      </c>
      <c r="D48" s="163">
        <f>SUM(D46:D47)</f>
        <v>0</v>
      </c>
      <c r="E48" s="163">
        <f t="shared" ref="E48" si="17">SUM(E46:E47)</f>
        <v>0</v>
      </c>
      <c r="F48" s="163">
        <f t="shared" ref="F48" si="18">SUM(F46:F47)</f>
        <v>0</v>
      </c>
      <c r="G48" s="163">
        <f t="shared" ref="G48" si="19">SUM(G46:G47)</f>
        <v>0</v>
      </c>
      <c r="H48" s="163">
        <f t="shared" ref="H48" si="20">SUM(H46:H47)</f>
        <v>0</v>
      </c>
      <c r="I48" s="163">
        <f t="shared" ref="I48" si="21">SUM(I46:I47)</f>
        <v>0</v>
      </c>
      <c r="J48" s="163">
        <f t="shared" ref="J48" si="22">SUM(J46:J47)</f>
        <v>0</v>
      </c>
      <c r="K48" s="163">
        <f t="shared" ref="K48" si="23">SUM(K46:K47)</f>
        <v>0</v>
      </c>
      <c r="L48" s="163">
        <f t="shared" ref="L48" si="24">SUM(L46:L47)</f>
        <v>0</v>
      </c>
      <c r="M48" s="163">
        <f t="shared" ref="M48" si="25">SUM(M46:M47)</f>
        <v>0</v>
      </c>
      <c r="N48" s="163">
        <f t="shared" ref="N48" si="26">SUM(N46:N47)</f>
        <v>0</v>
      </c>
      <c r="O48" s="163">
        <f t="shared" ref="O48" si="27">SUM(O46:O47)</f>
        <v>0</v>
      </c>
      <c r="P48" s="163">
        <f t="shared" ref="P48" si="28">SUM(P46:P47)</f>
        <v>0</v>
      </c>
      <c r="Q48" s="163">
        <f t="shared" ref="Q48" si="29">SUM(Q46:Q47)</f>
        <v>0</v>
      </c>
      <c r="R48" s="163">
        <f t="shared" ref="R48" si="30">SUM(R46:R47)</f>
        <v>0</v>
      </c>
      <c r="S48" s="163">
        <f t="shared" ref="S48" si="31">SUM(S46:S47)</f>
        <v>0</v>
      </c>
      <c r="T48" s="163">
        <f t="shared" ref="T48" si="32">SUM(T46:T47)</f>
        <v>0</v>
      </c>
      <c r="U48" s="163">
        <f t="shared" ref="U48" si="33">SUM(U46:U47)</f>
        <v>0</v>
      </c>
      <c r="V48" s="163">
        <f t="shared" ref="V48" si="34">SUM(V46:V47)</f>
        <v>0</v>
      </c>
      <c r="W48" s="163">
        <f t="shared" ref="W48" si="35">SUM(W46:W47)</f>
        <v>0</v>
      </c>
      <c r="X48" s="163">
        <f t="shared" ref="X48" si="36">SUM(X46:X47)</f>
        <v>0</v>
      </c>
      <c r="Y48" s="163">
        <f t="shared" ref="Y48" si="37">SUM(Y46:Y47)</f>
        <v>0</v>
      </c>
      <c r="Z48" s="163">
        <f t="shared" ref="Z48" si="38">SUM(Z46:Z47)</f>
        <v>0</v>
      </c>
      <c r="AA48" s="163">
        <f t="shared" ref="AA48" si="39">SUM(AA46:AA47)</f>
        <v>0</v>
      </c>
      <c r="AB48" s="163">
        <f t="shared" ref="AB48" si="40">SUM(AB46:AB47)</f>
        <v>0</v>
      </c>
      <c r="AC48" s="163">
        <f t="shared" ref="AC48" si="41">SUM(AC46:AC47)</f>
        <v>0</v>
      </c>
      <c r="AD48" s="163">
        <f t="shared" ref="AD48" si="42">SUM(AD46:AD47)</f>
        <v>0</v>
      </c>
      <c r="AE48" s="163">
        <f t="shared" ref="AE48" si="43">SUM(AE46:AE47)</f>
        <v>0</v>
      </c>
      <c r="AF48" s="163">
        <f t="shared" ref="AF48" si="44">SUM(AF46:AF47)</f>
        <v>0</v>
      </c>
      <c r="AG48" s="163">
        <f t="shared" ref="AG48" si="45">SUM(AG46:AG47)</f>
        <v>0</v>
      </c>
    </row>
    <row r="49" spans="2:33" hidden="1" x14ac:dyDescent="0.3">
      <c r="B49" s="4" t="s">
        <v>57</v>
      </c>
      <c r="C49" s="160">
        <f t="shared" si="16"/>
        <v>0</v>
      </c>
      <c r="D49" s="161">
        <f t="shared" ref="D49:I49" si="46">D5</f>
        <v>0</v>
      </c>
      <c r="E49" s="161">
        <f t="shared" si="46"/>
        <v>0</v>
      </c>
      <c r="F49" s="161">
        <f t="shared" si="46"/>
        <v>0</v>
      </c>
      <c r="G49" s="161">
        <f t="shared" si="46"/>
        <v>0</v>
      </c>
      <c r="H49" s="161">
        <f t="shared" si="46"/>
        <v>0</v>
      </c>
      <c r="I49" s="161">
        <f t="shared" si="46"/>
        <v>0</v>
      </c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2:33" hidden="1" x14ac:dyDescent="0.3">
      <c r="B50" s="122" t="s">
        <v>193</v>
      </c>
      <c r="C50" s="162">
        <f t="shared" si="16"/>
        <v>0</v>
      </c>
      <c r="D50" s="162">
        <f>'03 Prevádzkové výdavky'!D27</f>
        <v>0</v>
      </c>
      <c r="E50" s="162">
        <f>'03 Prevádzkové výdavky'!E27</f>
        <v>0</v>
      </c>
      <c r="F50" s="162">
        <f>'03 Prevádzkové výdavky'!F27</f>
        <v>0</v>
      </c>
      <c r="G50" s="162">
        <f>'03 Prevádzkové výdavky'!G27</f>
        <v>0</v>
      </c>
      <c r="H50" s="162">
        <f>'03 Prevádzkové výdavky'!H27</f>
        <v>0</v>
      </c>
      <c r="I50" s="162">
        <f>'03 Prevádzkové výdavky'!I27</f>
        <v>0</v>
      </c>
      <c r="J50" s="162">
        <f>'03 Prevádzkové výdavky'!J27</f>
        <v>0</v>
      </c>
      <c r="K50" s="162">
        <f>'03 Prevádzkové výdavky'!K27</f>
        <v>0</v>
      </c>
      <c r="L50" s="162">
        <f>'03 Prevádzkové výdavky'!L27</f>
        <v>0</v>
      </c>
      <c r="M50" s="162">
        <f>'03 Prevádzkové výdavky'!M27</f>
        <v>0</v>
      </c>
      <c r="N50" s="162">
        <f>'03 Prevádzkové výdavky'!N27</f>
        <v>0</v>
      </c>
      <c r="O50" s="162">
        <f>'03 Prevádzkové výdavky'!O27</f>
        <v>0</v>
      </c>
      <c r="P50" s="162">
        <f>'03 Prevádzkové výdavky'!P27</f>
        <v>0</v>
      </c>
      <c r="Q50" s="162">
        <f>'03 Prevádzkové výdavky'!Q27</f>
        <v>0</v>
      </c>
      <c r="R50" s="162">
        <f>'03 Prevádzkové výdavky'!R27</f>
        <v>0</v>
      </c>
      <c r="S50" s="162">
        <f>'03 Prevádzkové výdavky'!S27</f>
        <v>0</v>
      </c>
      <c r="T50" s="162">
        <f>'03 Prevádzkové výdavky'!T27</f>
        <v>0</v>
      </c>
      <c r="U50" s="162">
        <f>'03 Prevádzkové výdavky'!U27</f>
        <v>0</v>
      </c>
      <c r="V50" s="162">
        <f>'03 Prevádzkové výdavky'!V27</f>
        <v>0</v>
      </c>
      <c r="W50" s="162">
        <f>'03 Prevádzkové výdavky'!W27</f>
        <v>0</v>
      </c>
      <c r="X50" s="162">
        <f>'03 Prevádzkové výdavky'!X27</f>
        <v>0</v>
      </c>
      <c r="Y50" s="162">
        <f>'03 Prevádzkové výdavky'!Y27</f>
        <v>0</v>
      </c>
      <c r="Z50" s="162">
        <f>'03 Prevádzkové výdavky'!Z27</f>
        <v>0</v>
      </c>
      <c r="AA50" s="162">
        <f>'03 Prevádzkové výdavky'!AA27</f>
        <v>0</v>
      </c>
      <c r="AB50" s="162">
        <f>'03 Prevádzkové výdavky'!AB27</f>
        <v>0</v>
      </c>
      <c r="AC50" s="162">
        <f>'03 Prevádzkové výdavky'!AC27</f>
        <v>0</v>
      </c>
      <c r="AD50" s="162">
        <f>'03 Prevádzkové výdavky'!AD27</f>
        <v>0</v>
      </c>
      <c r="AE50" s="162">
        <f>'03 Prevádzkové výdavky'!AE27</f>
        <v>0</v>
      </c>
      <c r="AF50" s="162">
        <f>'03 Prevádzkové výdavky'!AF27</f>
        <v>0</v>
      </c>
      <c r="AG50" s="162">
        <f>'03 Prevádzkové výdavky'!AG27</f>
        <v>0</v>
      </c>
    </row>
    <row r="51" spans="2:33" hidden="1" x14ac:dyDescent="0.3">
      <c r="B51" s="4" t="s">
        <v>182</v>
      </c>
      <c r="C51" s="160" t="e">
        <f t="shared" si="16"/>
        <v>#REF!</v>
      </c>
      <c r="D51" s="161" t="e">
        <f>#REF!</f>
        <v>#REF!</v>
      </c>
      <c r="E51" s="161" t="e">
        <f>#REF!</f>
        <v>#REF!</v>
      </c>
      <c r="F51" s="161" t="e">
        <f>#REF!</f>
        <v>#REF!</v>
      </c>
      <c r="G51" s="161" t="e">
        <f>#REF!</f>
        <v>#REF!</v>
      </c>
      <c r="H51" s="161" t="e">
        <f>#REF!</f>
        <v>#REF!</v>
      </c>
      <c r="I51" s="161" t="e">
        <f>#REF!</f>
        <v>#REF!</v>
      </c>
      <c r="J51" s="161" t="e">
        <f>#REF!</f>
        <v>#REF!</v>
      </c>
      <c r="K51" s="161" t="e">
        <f>#REF!</f>
        <v>#REF!</v>
      </c>
      <c r="L51" s="161" t="e">
        <f>#REF!</f>
        <v>#REF!</v>
      </c>
      <c r="M51" s="161" t="e">
        <f>#REF!</f>
        <v>#REF!</v>
      </c>
      <c r="N51" s="161" t="e">
        <f>#REF!</f>
        <v>#REF!</v>
      </c>
      <c r="O51" s="161" t="e">
        <f>#REF!</f>
        <v>#REF!</v>
      </c>
      <c r="P51" s="161" t="e">
        <f>#REF!</f>
        <v>#REF!</v>
      </c>
      <c r="Q51" s="161" t="e">
        <f>#REF!</f>
        <v>#REF!</v>
      </c>
      <c r="R51" s="161" t="e">
        <f>#REF!</f>
        <v>#REF!</v>
      </c>
      <c r="S51" s="161" t="e">
        <f>#REF!</f>
        <v>#REF!</v>
      </c>
      <c r="T51" s="161" t="e">
        <f>#REF!</f>
        <v>#REF!</v>
      </c>
      <c r="U51" s="161" t="e">
        <f>#REF!</f>
        <v>#REF!</v>
      </c>
      <c r="V51" s="161" t="e">
        <f>#REF!</f>
        <v>#REF!</v>
      </c>
      <c r="W51" s="161" t="e">
        <f>#REF!</f>
        <v>#REF!</v>
      </c>
      <c r="X51" s="161" t="e">
        <f>#REF!</f>
        <v>#REF!</v>
      </c>
      <c r="Y51" s="161" t="e">
        <f>#REF!</f>
        <v>#REF!</v>
      </c>
      <c r="Z51" s="161" t="e">
        <f>#REF!</f>
        <v>#REF!</v>
      </c>
      <c r="AA51" s="161" t="e">
        <f>#REF!</f>
        <v>#REF!</v>
      </c>
      <c r="AB51" s="161" t="e">
        <f>#REF!</f>
        <v>#REF!</v>
      </c>
      <c r="AC51" s="161" t="e">
        <f>#REF!</f>
        <v>#REF!</v>
      </c>
      <c r="AD51" s="161" t="e">
        <f>#REF!</f>
        <v>#REF!</v>
      </c>
      <c r="AE51" s="161" t="e">
        <f>#REF!</f>
        <v>#REF!</v>
      </c>
      <c r="AF51" s="161" t="e">
        <f>#REF!</f>
        <v>#REF!</v>
      </c>
      <c r="AG51" s="161" t="e">
        <f>#REF!</f>
        <v>#REF!</v>
      </c>
    </row>
    <row r="52" spans="2:33" s="2" customFormat="1" hidden="1" x14ac:dyDescent="0.3">
      <c r="B52" s="19" t="s">
        <v>19</v>
      </c>
      <c r="C52" s="163" t="e">
        <f t="shared" si="16"/>
        <v>#REF!</v>
      </c>
      <c r="D52" s="163" t="e">
        <f>SUM(D49:D51)</f>
        <v>#REF!</v>
      </c>
      <c r="E52" s="163" t="e">
        <f t="shared" ref="E52" si="47">SUM(E49:E51)</f>
        <v>#REF!</v>
      </c>
      <c r="F52" s="163" t="e">
        <f t="shared" ref="F52" si="48">SUM(F49:F51)</f>
        <v>#REF!</v>
      </c>
      <c r="G52" s="163" t="e">
        <f t="shared" ref="G52" si="49">SUM(G49:G51)</f>
        <v>#REF!</v>
      </c>
      <c r="H52" s="163" t="e">
        <f t="shared" ref="H52" si="50">SUM(H49:H51)</f>
        <v>#REF!</v>
      </c>
      <c r="I52" s="163" t="e">
        <f t="shared" ref="I52" si="51">SUM(I49:I51)</f>
        <v>#REF!</v>
      </c>
      <c r="J52" s="163" t="e">
        <f t="shared" ref="J52" si="52">SUM(J49:J51)</f>
        <v>#REF!</v>
      </c>
      <c r="K52" s="163" t="e">
        <f t="shared" ref="K52" si="53">SUM(K49:K51)</f>
        <v>#REF!</v>
      </c>
      <c r="L52" s="163" t="e">
        <f t="shared" ref="L52" si="54">SUM(L49:L51)</f>
        <v>#REF!</v>
      </c>
      <c r="M52" s="163" t="e">
        <f t="shared" ref="M52" si="55">SUM(M49:M51)</f>
        <v>#REF!</v>
      </c>
      <c r="N52" s="163" t="e">
        <f t="shared" ref="N52" si="56">SUM(N49:N51)</f>
        <v>#REF!</v>
      </c>
      <c r="O52" s="163" t="e">
        <f t="shared" ref="O52" si="57">SUM(O49:O51)</f>
        <v>#REF!</v>
      </c>
      <c r="P52" s="163" t="e">
        <f t="shared" ref="P52" si="58">SUM(P49:P51)</f>
        <v>#REF!</v>
      </c>
      <c r="Q52" s="163" t="e">
        <f t="shared" ref="Q52" si="59">SUM(Q49:Q51)</f>
        <v>#REF!</v>
      </c>
      <c r="R52" s="163" t="e">
        <f t="shared" ref="R52" si="60">SUM(R49:R51)</f>
        <v>#REF!</v>
      </c>
      <c r="S52" s="163" t="e">
        <f t="shared" ref="S52" si="61">SUM(S49:S51)</f>
        <v>#REF!</v>
      </c>
      <c r="T52" s="163" t="e">
        <f t="shared" ref="T52" si="62">SUM(T49:T51)</f>
        <v>#REF!</v>
      </c>
      <c r="U52" s="163" t="e">
        <f t="shared" ref="U52" si="63">SUM(U49:U51)</f>
        <v>#REF!</v>
      </c>
      <c r="V52" s="163" t="e">
        <f t="shared" ref="V52" si="64">SUM(V49:V51)</f>
        <v>#REF!</v>
      </c>
      <c r="W52" s="163" t="e">
        <f t="shared" ref="W52" si="65">SUM(W49:W51)</f>
        <v>#REF!</v>
      </c>
      <c r="X52" s="163" t="e">
        <f t="shared" ref="X52" si="66">SUM(X49:X51)</f>
        <v>#REF!</v>
      </c>
      <c r="Y52" s="163" t="e">
        <f t="shared" ref="Y52" si="67">SUM(Y49:Y51)</f>
        <v>#REF!</v>
      </c>
      <c r="Z52" s="163" t="e">
        <f t="shared" ref="Z52" si="68">SUM(Z49:Z51)</f>
        <v>#REF!</v>
      </c>
      <c r="AA52" s="163" t="e">
        <f t="shared" ref="AA52" si="69">SUM(AA49:AA51)</f>
        <v>#REF!</v>
      </c>
      <c r="AB52" s="163" t="e">
        <f t="shared" ref="AB52" si="70">SUM(AB49:AB51)</f>
        <v>#REF!</v>
      </c>
      <c r="AC52" s="163" t="e">
        <f t="shared" ref="AC52" si="71">SUM(AC49:AC51)</f>
        <v>#REF!</v>
      </c>
      <c r="AD52" s="163" t="e">
        <f t="shared" ref="AD52" si="72">SUM(AD49:AD51)</f>
        <v>#REF!</v>
      </c>
      <c r="AE52" s="163" t="e">
        <f t="shared" ref="AE52" si="73">SUM(AE49:AE51)</f>
        <v>#REF!</v>
      </c>
      <c r="AF52" s="163" t="e">
        <f t="shared" ref="AF52" si="74">SUM(AF49:AF51)</f>
        <v>#REF!</v>
      </c>
      <c r="AG52" s="163" t="e">
        <f t="shared" ref="AG52" si="75">SUM(AG49:AG51)</f>
        <v>#REF!</v>
      </c>
    </row>
    <row r="53" spans="2:33" hidden="1" x14ac:dyDescent="0.3">
      <c r="B53" s="121" t="s">
        <v>43</v>
      </c>
      <c r="C53" s="164" t="e">
        <f t="shared" si="16"/>
        <v>#REF!</v>
      </c>
      <c r="D53" s="164" t="e">
        <f>D48-D52</f>
        <v>#REF!</v>
      </c>
      <c r="E53" s="164" t="e">
        <f t="shared" ref="E53:AG53" si="76">E48-E52</f>
        <v>#REF!</v>
      </c>
      <c r="F53" s="164" t="e">
        <f t="shared" si="76"/>
        <v>#REF!</v>
      </c>
      <c r="G53" s="164" t="e">
        <f t="shared" si="76"/>
        <v>#REF!</v>
      </c>
      <c r="H53" s="164" t="e">
        <f t="shared" si="76"/>
        <v>#REF!</v>
      </c>
      <c r="I53" s="164" t="e">
        <f t="shared" si="76"/>
        <v>#REF!</v>
      </c>
      <c r="J53" s="164" t="e">
        <f t="shared" si="76"/>
        <v>#REF!</v>
      </c>
      <c r="K53" s="164" t="e">
        <f t="shared" si="76"/>
        <v>#REF!</v>
      </c>
      <c r="L53" s="164" t="e">
        <f t="shared" si="76"/>
        <v>#REF!</v>
      </c>
      <c r="M53" s="164" t="e">
        <f t="shared" si="76"/>
        <v>#REF!</v>
      </c>
      <c r="N53" s="164" t="e">
        <f t="shared" si="76"/>
        <v>#REF!</v>
      </c>
      <c r="O53" s="164" t="e">
        <f t="shared" si="76"/>
        <v>#REF!</v>
      </c>
      <c r="P53" s="164" t="e">
        <f t="shared" si="76"/>
        <v>#REF!</v>
      </c>
      <c r="Q53" s="164" t="e">
        <f t="shared" si="76"/>
        <v>#REF!</v>
      </c>
      <c r="R53" s="164" t="e">
        <f t="shared" si="76"/>
        <v>#REF!</v>
      </c>
      <c r="S53" s="164" t="e">
        <f t="shared" si="76"/>
        <v>#REF!</v>
      </c>
      <c r="T53" s="164" t="e">
        <f t="shared" si="76"/>
        <v>#REF!</v>
      </c>
      <c r="U53" s="164" t="e">
        <f t="shared" si="76"/>
        <v>#REF!</v>
      </c>
      <c r="V53" s="164" t="e">
        <f t="shared" si="76"/>
        <v>#REF!</v>
      </c>
      <c r="W53" s="164" t="e">
        <f t="shared" si="76"/>
        <v>#REF!</v>
      </c>
      <c r="X53" s="164" t="e">
        <f t="shared" si="76"/>
        <v>#REF!</v>
      </c>
      <c r="Y53" s="164" t="e">
        <f t="shared" si="76"/>
        <v>#REF!</v>
      </c>
      <c r="Z53" s="164" t="e">
        <f t="shared" si="76"/>
        <v>#REF!</v>
      </c>
      <c r="AA53" s="164" t="e">
        <f t="shared" si="76"/>
        <v>#REF!</v>
      </c>
      <c r="AB53" s="164" t="e">
        <f t="shared" si="76"/>
        <v>#REF!</v>
      </c>
      <c r="AC53" s="164" t="e">
        <f t="shared" si="76"/>
        <v>#REF!</v>
      </c>
      <c r="AD53" s="164" t="e">
        <f t="shared" si="76"/>
        <v>#REF!</v>
      </c>
      <c r="AE53" s="164" t="e">
        <f t="shared" si="76"/>
        <v>#REF!</v>
      </c>
      <c r="AF53" s="164" t="e">
        <f t="shared" si="76"/>
        <v>#REF!</v>
      </c>
      <c r="AG53" s="164" t="e">
        <f t="shared" si="76"/>
        <v>#REF!</v>
      </c>
    </row>
    <row r="54" spans="2:33" hidden="1" x14ac:dyDescent="0.3">
      <c r="B54" s="17" t="s">
        <v>20</v>
      </c>
      <c r="C54" s="163"/>
      <c r="D54" s="161" t="e">
        <f>D53</f>
        <v>#REF!</v>
      </c>
      <c r="E54" s="161" t="e">
        <f>D54+E53</f>
        <v>#REF!</v>
      </c>
      <c r="F54" s="161" t="e">
        <f t="shared" ref="F54" si="77">E54+F53</f>
        <v>#REF!</v>
      </c>
      <c r="G54" s="161" t="e">
        <f t="shared" ref="G54" si="78">F54+G53</f>
        <v>#REF!</v>
      </c>
      <c r="H54" s="161" t="e">
        <f t="shared" ref="H54" si="79">G54+H53</f>
        <v>#REF!</v>
      </c>
      <c r="I54" s="161" t="e">
        <f t="shared" ref="I54" si="80">H54+I53</f>
        <v>#REF!</v>
      </c>
      <c r="J54" s="161" t="e">
        <f t="shared" ref="J54" si="81">I54+J53</f>
        <v>#REF!</v>
      </c>
      <c r="K54" s="161" t="e">
        <f t="shared" ref="K54" si="82">J54+K53</f>
        <v>#REF!</v>
      </c>
      <c r="L54" s="161" t="e">
        <f t="shared" ref="L54" si="83">K54+L53</f>
        <v>#REF!</v>
      </c>
      <c r="M54" s="161" t="e">
        <f t="shared" ref="M54" si="84">L54+M53</f>
        <v>#REF!</v>
      </c>
      <c r="N54" s="161" t="e">
        <f t="shared" ref="N54" si="85">M54+N53</f>
        <v>#REF!</v>
      </c>
      <c r="O54" s="161" t="e">
        <f t="shared" ref="O54" si="86">N54+O53</f>
        <v>#REF!</v>
      </c>
      <c r="P54" s="161" t="e">
        <f t="shared" ref="P54" si="87">O54+P53</f>
        <v>#REF!</v>
      </c>
      <c r="Q54" s="161" t="e">
        <f t="shared" ref="Q54" si="88">P54+Q53</f>
        <v>#REF!</v>
      </c>
      <c r="R54" s="161" t="e">
        <f t="shared" ref="R54" si="89">Q54+R53</f>
        <v>#REF!</v>
      </c>
      <c r="S54" s="161" t="e">
        <f t="shared" ref="S54" si="90">R54+S53</f>
        <v>#REF!</v>
      </c>
      <c r="T54" s="161" t="e">
        <f t="shared" ref="T54" si="91">S54+T53</f>
        <v>#REF!</v>
      </c>
      <c r="U54" s="161" t="e">
        <f t="shared" ref="U54" si="92">T54+U53</f>
        <v>#REF!</v>
      </c>
      <c r="V54" s="161" t="e">
        <f t="shared" ref="V54" si="93">U54+V53</f>
        <v>#REF!</v>
      </c>
      <c r="W54" s="161" t="e">
        <f t="shared" ref="W54" si="94">V54+W53</f>
        <v>#REF!</v>
      </c>
      <c r="X54" s="161" t="e">
        <f t="shared" ref="X54" si="95">W54+X53</f>
        <v>#REF!</v>
      </c>
      <c r="Y54" s="161" t="e">
        <f t="shared" ref="Y54" si="96">X54+Y53</f>
        <v>#REF!</v>
      </c>
      <c r="Z54" s="161" t="e">
        <f t="shared" ref="Z54" si="97">Y54+Z53</f>
        <v>#REF!</v>
      </c>
      <c r="AA54" s="161" t="e">
        <f t="shared" ref="AA54" si="98">Z54+AA53</f>
        <v>#REF!</v>
      </c>
      <c r="AB54" s="161" t="e">
        <f t="shared" ref="AB54" si="99">AA54+AB53</f>
        <v>#REF!</v>
      </c>
      <c r="AC54" s="161" t="e">
        <f t="shared" ref="AC54" si="100">AB54+AC53</f>
        <v>#REF!</v>
      </c>
      <c r="AD54" s="161" t="e">
        <f t="shared" ref="AD54" si="101">AC54+AD53</f>
        <v>#REF!</v>
      </c>
      <c r="AE54" s="161" t="e">
        <f t="shared" ref="AE54" si="102">AD54+AE53</f>
        <v>#REF!</v>
      </c>
      <c r="AF54" s="161" t="e">
        <f t="shared" ref="AF54" si="103">AE54+AF53</f>
        <v>#REF!</v>
      </c>
      <c r="AG54" s="161" t="e">
        <f t="shared" ref="AG54" si="104">AF54+AG53</f>
        <v>#REF!</v>
      </c>
    </row>
    <row r="55" spans="2:33" hidden="1" x14ac:dyDescent="0.3">
      <c r="B55" s="17" t="s">
        <v>191</v>
      </c>
      <c r="C55" s="163">
        <f t="shared" ref="C55" si="105">SUM(D55:AG55)</f>
        <v>0</v>
      </c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</row>
    <row r="56" spans="2:33" hidden="1" x14ac:dyDescent="0.3">
      <c r="B56" s="38" t="s">
        <v>192</v>
      </c>
      <c r="C56" s="166"/>
      <c r="D56" s="166" t="e">
        <f>D53+D55</f>
        <v>#REF!</v>
      </c>
      <c r="E56" s="166" t="e">
        <f>D56+E53+E55</f>
        <v>#REF!</v>
      </c>
      <c r="F56" s="166" t="e">
        <f t="shared" ref="F56:AG56" si="106">E56+F53+F55</f>
        <v>#REF!</v>
      </c>
      <c r="G56" s="166" t="e">
        <f t="shared" si="106"/>
        <v>#REF!</v>
      </c>
      <c r="H56" s="166" t="e">
        <f t="shared" si="106"/>
        <v>#REF!</v>
      </c>
      <c r="I56" s="166" t="e">
        <f t="shared" si="106"/>
        <v>#REF!</v>
      </c>
      <c r="J56" s="166" t="e">
        <f t="shared" si="106"/>
        <v>#REF!</v>
      </c>
      <c r="K56" s="166" t="e">
        <f t="shared" si="106"/>
        <v>#REF!</v>
      </c>
      <c r="L56" s="166" t="e">
        <f t="shared" si="106"/>
        <v>#REF!</v>
      </c>
      <c r="M56" s="166" t="e">
        <f t="shared" si="106"/>
        <v>#REF!</v>
      </c>
      <c r="N56" s="166" t="e">
        <f t="shared" si="106"/>
        <v>#REF!</v>
      </c>
      <c r="O56" s="166" t="e">
        <f t="shared" si="106"/>
        <v>#REF!</v>
      </c>
      <c r="P56" s="166" t="e">
        <f t="shared" si="106"/>
        <v>#REF!</v>
      </c>
      <c r="Q56" s="166" t="e">
        <f t="shared" si="106"/>
        <v>#REF!</v>
      </c>
      <c r="R56" s="166" t="e">
        <f t="shared" si="106"/>
        <v>#REF!</v>
      </c>
      <c r="S56" s="166" t="e">
        <f t="shared" si="106"/>
        <v>#REF!</v>
      </c>
      <c r="T56" s="166" t="e">
        <f t="shared" si="106"/>
        <v>#REF!</v>
      </c>
      <c r="U56" s="166" t="e">
        <f t="shared" si="106"/>
        <v>#REF!</v>
      </c>
      <c r="V56" s="166" t="e">
        <f t="shared" si="106"/>
        <v>#REF!</v>
      </c>
      <c r="W56" s="166" t="e">
        <f t="shared" si="106"/>
        <v>#REF!</v>
      </c>
      <c r="X56" s="166" t="e">
        <f t="shared" si="106"/>
        <v>#REF!</v>
      </c>
      <c r="Y56" s="166" t="e">
        <f t="shared" si="106"/>
        <v>#REF!</v>
      </c>
      <c r="Z56" s="166" t="e">
        <f t="shared" si="106"/>
        <v>#REF!</v>
      </c>
      <c r="AA56" s="166" t="e">
        <f t="shared" si="106"/>
        <v>#REF!</v>
      </c>
      <c r="AB56" s="166" t="e">
        <f t="shared" si="106"/>
        <v>#REF!</v>
      </c>
      <c r="AC56" s="166" t="e">
        <f t="shared" si="106"/>
        <v>#REF!</v>
      </c>
      <c r="AD56" s="166" t="e">
        <f t="shared" si="106"/>
        <v>#REF!</v>
      </c>
      <c r="AE56" s="166" t="e">
        <f t="shared" si="106"/>
        <v>#REF!</v>
      </c>
      <c r="AF56" s="166" t="e">
        <f t="shared" si="106"/>
        <v>#REF!</v>
      </c>
      <c r="AG56" s="166" t="e">
        <f t="shared" si="106"/>
        <v>#REF!</v>
      </c>
    </row>
    <row r="57" spans="2:33" hidden="1" x14ac:dyDescent="0.3"/>
    <row r="58" spans="2:33" hidden="1" x14ac:dyDescent="0.3">
      <c r="B58" s="1" t="s">
        <v>219</v>
      </c>
    </row>
  </sheetData>
  <phoneticPr fontId="5" type="noConversion"/>
  <conditionalFormatting sqref="D38:AG38">
    <cfRule type="cellIs" dxfId="3" priority="4" stopIfTrue="1" operator="lessThan">
      <formula>0</formula>
    </cfRule>
  </conditionalFormatting>
  <conditionalFormatting sqref="D40:AG40">
    <cfRule type="cellIs" dxfId="2" priority="3" stopIfTrue="1" operator="lessThan">
      <formula>0</formula>
    </cfRule>
  </conditionalFormatting>
  <conditionalFormatting sqref="D54:AG54">
    <cfRule type="cellIs" dxfId="1" priority="2" stopIfTrue="1" operator="lessThan">
      <formula>0</formula>
    </cfRule>
  </conditionalFormatting>
  <conditionalFormatting sqref="D56:AG56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8"/>
  <sheetViews>
    <sheetView zoomScale="80" zoomScaleNormal="80" workbookViewId="0">
      <selection activeCell="E32" sqref="E32"/>
    </sheetView>
  </sheetViews>
  <sheetFormatPr defaultColWidth="9.1328125" defaultRowHeight="13.15" x14ac:dyDescent="0.4"/>
  <cols>
    <col min="1" max="1" width="36.796875" style="246" customWidth="1"/>
    <col min="2" max="8" width="14.796875" style="246" customWidth="1"/>
    <col min="9" max="20" width="13.86328125" style="246" customWidth="1"/>
    <col min="21" max="16384" width="9.1328125" style="246"/>
  </cols>
  <sheetData>
    <row r="1" spans="1:15" x14ac:dyDescent="0.4">
      <c r="A1" s="245" t="s">
        <v>381</v>
      </c>
    </row>
    <row r="2" spans="1:15" x14ac:dyDescent="0.4">
      <c r="C2" s="247" t="s">
        <v>382</v>
      </c>
      <c r="D2" s="247" t="s">
        <v>383</v>
      </c>
      <c r="E2" s="247" t="s">
        <v>384</v>
      </c>
      <c r="F2" s="247" t="s">
        <v>385</v>
      </c>
      <c r="G2" s="247" t="s">
        <v>386</v>
      </c>
      <c r="H2" s="247" t="s">
        <v>387</v>
      </c>
    </row>
    <row r="3" spans="1:15" x14ac:dyDescent="0.4">
      <c r="A3" s="248" t="s">
        <v>57</v>
      </c>
      <c r="B3" s="249">
        <f>'06 Finančná analýza'!C5</f>
        <v>0</v>
      </c>
      <c r="C3" s="250">
        <f>B3*1.1</f>
        <v>0</v>
      </c>
      <c r="D3" s="250">
        <f>B3*0.9</f>
        <v>0</v>
      </c>
      <c r="E3" s="251">
        <f>B3</f>
        <v>0</v>
      </c>
      <c r="F3" s="251">
        <f>B3</f>
        <v>0</v>
      </c>
      <c r="G3" s="251">
        <f>B3</f>
        <v>0</v>
      </c>
      <c r="H3" s="251">
        <f>B3</f>
        <v>0</v>
      </c>
    </row>
    <row r="4" spans="1:15" x14ac:dyDescent="0.4">
      <c r="A4" s="248" t="s">
        <v>56</v>
      </c>
      <c r="B4" s="249">
        <f>'06 Finančná analýza'!C6</f>
        <v>0</v>
      </c>
      <c r="C4" s="251">
        <f>B4</f>
        <v>0</v>
      </c>
      <c r="D4" s="251">
        <f>B4</f>
        <v>0</v>
      </c>
      <c r="E4" s="250">
        <f>B4*1.1</f>
        <v>0</v>
      </c>
      <c r="F4" s="250">
        <f>B4*0.9</f>
        <v>0</v>
      </c>
      <c r="G4" s="251">
        <f>B4</f>
        <v>0</v>
      </c>
      <c r="H4" s="251">
        <f>B4</f>
        <v>0</v>
      </c>
    </row>
    <row r="5" spans="1:15" x14ac:dyDescent="0.4">
      <c r="A5" s="248" t="s">
        <v>175</v>
      </c>
      <c r="B5" s="249">
        <f>'06 Finančná analýza'!C7</f>
        <v>0</v>
      </c>
      <c r="C5" s="251">
        <f>B5</f>
        <v>0</v>
      </c>
      <c r="D5" s="251">
        <f>B5</f>
        <v>0</v>
      </c>
      <c r="E5" s="251">
        <f>B5</f>
        <v>0</v>
      </c>
      <c r="F5" s="251">
        <f>B5</f>
        <v>0</v>
      </c>
      <c r="G5" s="250">
        <f>B5*1.1</f>
        <v>0</v>
      </c>
      <c r="H5" s="250">
        <f>B5*0.9</f>
        <v>0</v>
      </c>
    </row>
    <row r="6" spans="1:15" ht="13.5" thickBot="1" x14ac:dyDescent="0.45">
      <c r="A6" s="252" t="s">
        <v>13</v>
      </c>
      <c r="B6" s="253">
        <f>'06 Finančná analýza'!C8</f>
        <v>0</v>
      </c>
      <c r="C6" s="254">
        <f>B6</f>
        <v>0</v>
      </c>
      <c r="D6" s="254">
        <f>B6</f>
        <v>0</v>
      </c>
      <c r="E6" s="254">
        <f>B6</f>
        <v>0</v>
      </c>
      <c r="F6" s="254">
        <f>B6</f>
        <v>0</v>
      </c>
      <c r="G6" s="254">
        <f>B6</f>
        <v>0</v>
      </c>
      <c r="H6" s="254">
        <f>B6</f>
        <v>0</v>
      </c>
    </row>
    <row r="7" spans="1:15" ht="13.5" thickTop="1" x14ac:dyDescent="0.4">
      <c r="A7" s="255" t="s">
        <v>38</v>
      </c>
      <c r="B7" s="256">
        <f>'06 Finančná analýza'!C9</f>
        <v>0</v>
      </c>
      <c r="C7" s="257">
        <f>-C3-C4+C5+C6</f>
        <v>0</v>
      </c>
      <c r="D7" s="257">
        <f t="shared" ref="D7:G7" si="0">-D3-D4+D5+D6</f>
        <v>0</v>
      </c>
      <c r="E7" s="257">
        <f t="shared" si="0"/>
        <v>0</v>
      </c>
      <c r="F7" s="257">
        <f t="shared" si="0"/>
        <v>0</v>
      </c>
      <c r="G7" s="257">
        <f t="shared" si="0"/>
        <v>0</v>
      </c>
      <c r="H7" s="257">
        <f>-H3-H4+H5+H6</f>
        <v>0</v>
      </c>
    </row>
    <row r="8" spans="1:15" x14ac:dyDescent="0.4">
      <c r="C8" s="258" t="e">
        <f>C7/B7-1</f>
        <v>#DIV/0!</v>
      </c>
      <c r="D8" s="258" t="e">
        <f>D7/B7-1</f>
        <v>#DIV/0!</v>
      </c>
      <c r="E8" s="258" t="e">
        <f>E7/B7-1</f>
        <v>#DIV/0!</v>
      </c>
      <c r="F8" s="258" t="e">
        <f>F7/B7-1</f>
        <v>#DIV/0!</v>
      </c>
      <c r="G8" s="259" t="e">
        <f>G7/B7-1</f>
        <v>#DIV/0!</v>
      </c>
      <c r="H8" s="259" t="e">
        <f>H7/B7-1</f>
        <v>#DIV/0!</v>
      </c>
      <c r="J8" s="260"/>
      <c r="K8" s="261"/>
      <c r="L8" s="261"/>
    </row>
    <row r="11" spans="1:15" x14ac:dyDescent="0.4">
      <c r="A11" s="245" t="s">
        <v>388</v>
      </c>
      <c r="M11" s="262" t="s">
        <v>389</v>
      </c>
      <c r="N11" s="262" t="s">
        <v>390</v>
      </c>
      <c r="O11" s="262" t="s">
        <v>391</v>
      </c>
    </row>
    <row r="12" spans="1:15" x14ac:dyDescent="0.4">
      <c r="A12" s="248" t="s">
        <v>57</v>
      </c>
      <c r="B12" s="251">
        <f>$B$7+B3</f>
        <v>0</v>
      </c>
      <c r="C12" s="258" t="e">
        <f>B12/B3-1</f>
        <v>#DIV/0!</v>
      </c>
      <c r="D12" s="246" t="s">
        <v>392</v>
      </c>
      <c r="M12" s="250">
        <f>B12</f>
        <v>0</v>
      </c>
      <c r="N12" s="251">
        <f>B3</f>
        <v>0</v>
      </c>
      <c r="O12" s="251">
        <f>B3</f>
        <v>0</v>
      </c>
    </row>
    <row r="13" spans="1:15" x14ac:dyDescent="0.4">
      <c r="A13" s="248" t="s">
        <v>56</v>
      </c>
      <c r="B13" s="251">
        <f>$B$7+B4</f>
        <v>0</v>
      </c>
      <c r="C13" s="258" t="e">
        <f>B13/B4-1</f>
        <v>#DIV/0!</v>
      </c>
      <c r="D13" s="246" t="s">
        <v>393</v>
      </c>
      <c r="M13" s="251">
        <f>B4</f>
        <v>0</v>
      </c>
      <c r="N13" s="250">
        <f>B13</f>
        <v>0</v>
      </c>
      <c r="O13" s="251">
        <f>B4</f>
        <v>0</v>
      </c>
    </row>
    <row r="14" spans="1:15" x14ac:dyDescent="0.4">
      <c r="A14" s="248" t="s">
        <v>175</v>
      </c>
      <c r="B14" s="251">
        <f>-$B$7+B5</f>
        <v>0</v>
      </c>
      <c r="C14" s="258" t="e">
        <f>B14/B6-1</f>
        <v>#DIV/0!</v>
      </c>
      <c r="M14" s="251">
        <f>B5</f>
        <v>0</v>
      </c>
      <c r="N14" s="251">
        <f>B5</f>
        <v>0</v>
      </c>
      <c r="O14" s="250">
        <f>B14</f>
        <v>0</v>
      </c>
    </row>
    <row r="15" spans="1:15" ht="13.5" thickBot="1" x14ac:dyDescent="0.45">
      <c r="M15" s="254">
        <f>B6</f>
        <v>0</v>
      </c>
      <c r="N15" s="254">
        <f>B6</f>
        <v>0</v>
      </c>
      <c r="O15" s="254">
        <f>B6</f>
        <v>0</v>
      </c>
    </row>
    <row r="16" spans="1:15" ht="13.5" thickTop="1" x14ac:dyDescent="0.4">
      <c r="M16" s="257">
        <f>-M12-M13+M14+M15</f>
        <v>0</v>
      </c>
      <c r="N16" s="257">
        <f t="shared" ref="N16:O16" si="1">-N12-N13+N14+N15</f>
        <v>0</v>
      </c>
      <c r="O16" s="257">
        <f t="shared" si="1"/>
        <v>0</v>
      </c>
    </row>
    <row r="23" spans="1:3" x14ac:dyDescent="0.4">
      <c r="A23" s="263"/>
      <c r="B23" s="264"/>
      <c r="C23" s="264"/>
    </row>
    <row r="24" spans="1:3" x14ac:dyDescent="0.4">
      <c r="A24" s="263"/>
      <c r="B24" s="265"/>
      <c r="C24" s="266"/>
    </row>
    <row r="25" spans="1:3" x14ac:dyDescent="0.4">
      <c r="A25" s="263"/>
      <c r="B25" s="265"/>
      <c r="C25" s="266"/>
    </row>
    <row r="26" spans="1:3" x14ac:dyDescent="0.4">
      <c r="A26" s="263"/>
      <c r="B26" s="265"/>
      <c r="C26" s="266"/>
    </row>
    <row r="27" spans="1:3" x14ac:dyDescent="0.4">
      <c r="A27" s="263"/>
      <c r="B27" s="265"/>
      <c r="C27" s="266"/>
    </row>
    <row r="28" spans="1:3" x14ac:dyDescent="0.4">
      <c r="A28" s="263"/>
      <c r="B28" s="265"/>
      <c r="C28" s="26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Parametre</vt:lpstr>
      <vt:lpstr>Vstupy</vt:lpstr>
      <vt:lpstr>01 Investičné výdavky</vt:lpstr>
      <vt:lpstr>02 Zostatková hodnota</vt:lpstr>
      <vt:lpstr>03 Prevádzkové výdavky</vt:lpstr>
      <vt:lpstr>04 Prevádzkové príjmy</vt:lpstr>
      <vt:lpstr>05 Financovanie (PSK)</vt:lpstr>
      <vt:lpstr>06 Finančná analýza</vt:lpstr>
      <vt:lpstr>07 Analýza citlivosti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Molnár, Alexander</dc:creator>
  <cp:lastModifiedBy>Molnár, Alexander</cp:lastModifiedBy>
  <cp:lastPrinted>2011-06-09T11:45:53Z</cp:lastPrinted>
  <dcterms:created xsi:type="dcterms:W3CDTF">2011-05-19T08:19:19Z</dcterms:created>
  <dcterms:modified xsi:type="dcterms:W3CDTF">2025-03-20T14:19:37Z</dcterms:modified>
</cp:coreProperties>
</file>